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dimas\Documents\fatura 2025\"/>
    </mc:Choice>
  </mc:AlternateContent>
  <xr:revisionPtr revIDLastSave="0" documentId="13_ncr:1_{5418FA3B-F7AC-4002-8884-2AA5B5A86836}" xr6:coauthVersionLast="47" xr6:coauthVersionMax="47" xr10:uidLastSave="{00000000-0000-0000-0000-000000000000}"/>
  <bookViews>
    <workbookView xWindow="-110" yWindow="-110" windowWidth="19420" windowHeight="10300" tabRatio="181" firstSheet="7" activeTab="7" xr2:uid="{00000000-000D-0000-FFFF-FFFF00000000}"/>
  </bookViews>
  <sheets>
    <sheet name="Home" sheetId="17" r:id="rId1"/>
    <sheet name="2019" sheetId="1" r:id="rId2"/>
    <sheet name="2020" sheetId="2" r:id="rId3"/>
    <sheet name="2021" sheetId="3" r:id="rId4"/>
    <sheet name="2022" sheetId="4" r:id="rId5"/>
    <sheet name="2023" sheetId="5" r:id="rId6"/>
    <sheet name="2024" sheetId="6" r:id="rId7"/>
    <sheet name="2025" sheetId="7" r:id="rId8"/>
    <sheet name="Sheet1" sheetId="18" r:id="rId9"/>
    <sheet name="ERMERA " sheetId="8" r:id="rId10"/>
    <sheet name="Rezumu" sheetId="9" r:id="rId11"/>
    <sheet name="TOTAL EMPREZA" sheetId="10" r:id="rId12"/>
    <sheet name="telkomsel" sheetId="12" r:id="rId13"/>
    <sheet name="konta bankaria Publisidade" sheetId="14" r:id="rId14"/>
    <sheet name="Progreso taxa 2023 -2028" sheetId="15" r:id="rId15"/>
    <sheet name="Projecsaun TaXa" sheetId="16" r:id="rId16"/>
  </sheets>
  <definedNames>
    <definedName name="_xlnm.Print_Area" localSheetId="1">'2019'!$A$1:G32</definedName>
    <definedName name="_xlnm.Print_Area" localSheetId="2">'2020'!$A$1:G40</definedName>
    <definedName name="_xlnm.Print_Area" localSheetId="3">'2021'!$A$1:H34</definedName>
    <definedName name="_xlnm.Print_Area" localSheetId="4">'2022'!$A$1:H37</definedName>
    <definedName name="_xlnm.Print_Area" localSheetId="5">'2023'!$A$1:H31</definedName>
    <definedName name="_xlnm.Print_Area" localSheetId="6">'2024'!$A$1:H183</definedName>
    <definedName name="_xlnm.Print_Area" localSheetId="7">'2025'!$A$1:$H$99</definedName>
    <definedName name="_xlnm.Print_Area" localSheetId="9">'ERMERA '!$A$1:$O$23</definedName>
    <definedName name="_xlnm.Print_Area" localSheetId="0">Home!$A$1:$J$18</definedName>
    <definedName name="_xlnm.Print_Area" localSheetId="14">'Progreso taxa 2023 -2028'!$A$1:V23</definedName>
    <definedName name="_xlnm.Print_Area" localSheetId="15">'Projecsaun TaXa'!$A$1:T23</definedName>
    <definedName name="_xlnm.Print_Area" localSheetId="10">Rezumu!$A$1:$Q$12</definedName>
    <definedName name="_xlnm.Print_Area" localSheetId="8">Sheet1!$A$1:$F$17</definedName>
    <definedName name="_xlnm.Print_Area" localSheetId="11">'TOTAL EMPREZA'!$A$1:$D$11</definedName>
  </definedNames>
  <calcPr calcId="191029"/>
</workbook>
</file>

<file path=xl/calcChain.xml><?xml version="1.0" encoding="utf-8"?>
<calcChain xmlns="http://schemas.openxmlformats.org/spreadsheetml/2006/main">
  <c r="G98" i="7" l="1"/>
  <c r="G94" i="7"/>
  <c r="O14" i="8"/>
  <c r="O12" i="8"/>
  <c r="M41" i="8"/>
  <c r="K38" i="8"/>
  <c r="C4" i="10"/>
  <c r="U17" i="15"/>
  <c r="K17" i="15"/>
  <c r="G17" i="15"/>
  <c r="E17" i="15"/>
  <c r="C17" i="15"/>
  <c r="I10" i="15"/>
  <c r="I17" i="15"/>
  <c r="S6" i="15"/>
  <c r="S17" i="15"/>
  <c r="Q6" i="15"/>
  <c r="Q17" i="15"/>
  <c r="O6" i="15"/>
  <c r="O17" i="15"/>
  <c r="M6" i="15"/>
  <c r="M17" i="15"/>
  <c r="E6" i="15"/>
  <c r="J34" i="12"/>
  <c r="K34" i="12"/>
  <c r="D34" i="12"/>
  <c r="J33" i="12"/>
  <c r="K33" i="12"/>
  <c r="J32" i="12"/>
  <c r="K32" i="12"/>
  <c r="J31" i="12"/>
  <c r="K31" i="12"/>
  <c r="J30" i="12"/>
  <c r="K30" i="12"/>
  <c r="J29" i="12"/>
  <c r="K29" i="12"/>
  <c r="J28" i="12"/>
  <c r="K28" i="12"/>
  <c r="J27" i="12"/>
  <c r="K27" i="12"/>
  <c r="J26" i="12"/>
  <c r="K26" i="12"/>
  <c r="J25" i="12"/>
  <c r="K25" i="12"/>
  <c r="J24" i="12"/>
  <c r="K24" i="12"/>
  <c r="J23" i="12"/>
  <c r="K23" i="12"/>
  <c r="J22" i="12"/>
  <c r="K22" i="12"/>
  <c r="J21" i="12"/>
  <c r="K21" i="12"/>
  <c r="J20" i="12"/>
  <c r="K20" i="12"/>
  <c r="J19" i="12"/>
  <c r="K19" i="12"/>
  <c r="J18" i="12"/>
  <c r="K18" i="12"/>
  <c r="J17" i="12"/>
  <c r="K17" i="12"/>
  <c r="J16" i="12"/>
  <c r="K16" i="12"/>
  <c r="J15" i="12"/>
  <c r="K15" i="12"/>
  <c r="J14" i="12"/>
  <c r="K14" i="12"/>
  <c r="J13" i="12"/>
  <c r="K13" i="12"/>
  <c r="J12" i="12"/>
  <c r="K12" i="12"/>
  <c r="J11" i="12"/>
  <c r="K11" i="12"/>
  <c r="J10" i="12"/>
  <c r="K10" i="12"/>
  <c r="U17" i="8"/>
  <c r="M17" i="8"/>
  <c r="M5" i="9"/>
  <c r="M4" i="9"/>
  <c r="I17" i="8"/>
  <c r="G17" i="8"/>
  <c r="C17" i="8"/>
  <c r="K15" i="8"/>
  <c r="K14" i="8"/>
  <c r="I10" i="8"/>
  <c r="K7" i="8"/>
  <c r="S6" i="8"/>
  <c r="S17" i="8"/>
  <c r="Q6" i="8"/>
  <c r="Q17" i="8"/>
  <c r="E6" i="8"/>
  <c r="E17" i="8"/>
  <c r="O5" i="8"/>
  <c r="F16" i="7"/>
  <c r="E16" i="7"/>
  <c r="J191" i="6"/>
  <c r="F173" i="6"/>
  <c r="F174" i="6"/>
  <c r="E173" i="6"/>
  <c r="E174" i="6"/>
  <c r="E175" i="6"/>
  <c r="G171" i="6"/>
  <c r="F170" i="6"/>
  <c r="H169" i="6"/>
  <c r="H170" i="6"/>
  <c r="H171" i="6"/>
  <c r="H172" i="6"/>
  <c r="H173" i="6"/>
  <c r="H174" i="6"/>
  <c r="H175" i="6"/>
  <c r="H176" i="6"/>
  <c r="H177" i="6"/>
  <c r="H178" i="6"/>
  <c r="H179" i="6"/>
  <c r="F168" i="6"/>
  <c r="F169" i="6"/>
  <c r="F171" i="6"/>
  <c r="F175" i="6"/>
  <c r="F176" i="6"/>
  <c r="F177" i="6"/>
  <c r="F178" i="6"/>
  <c r="F167" i="6"/>
  <c r="I164" i="6"/>
  <c r="E159" i="6"/>
  <c r="F158" i="6"/>
  <c r="E158" i="6"/>
  <c r="D157" i="6"/>
  <c r="D158" i="6"/>
  <c r="D159" i="6"/>
  <c r="D160" i="6"/>
  <c r="D161" i="6"/>
  <c r="F156" i="6"/>
  <c r="I141" i="6"/>
  <c r="K108" i="6"/>
  <c r="D94" i="6"/>
  <c r="C90" i="6"/>
  <c r="I77" i="6"/>
  <c r="G74" i="6"/>
  <c r="F74" i="6"/>
  <c r="C74" i="6"/>
  <c r="H71" i="6"/>
  <c r="H72" i="6"/>
  <c r="H73" i="6"/>
  <c r="H74" i="6"/>
  <c r="H75" i="6"/>
  <c r="H76" i="6"/>
  <c r="H77" i="6"/>
  <c r="H78" i="6"/>
  <c r="H79" i="6"/>
  <c r="G71" i="6"/>
  <c r="C71" i="6"/>
  <c r="F70" i="6"/>
  <c r="F71" i="6"/>
  <c r="C68" i="6"/>
  <c r="I67" i="6"/>
  <c r="E67" i="6"/>
  <c r="E68" i="6"/>
  <c r="D67" i="6"/>
  <c r="D68" i="6"/>
  <c r="E66" i="6"/>
  <c r="D66" i="6"/>
  <c r="F65" i="6"/>
  <c r="F67" i="6"/>
  <c r="F44" i="6"/>
  <c r="D44" i="6"/>
  <c r="D45" i="6"/>
  <c r="D46" i="6"/>
  <c r="D52" i="6"/>
  <c r="C44" i="6"/>
  <c r="C45" i="6"/>
  <c r="C46" i="6"/>
  <c r="G33" i="6"/>
  <c r="C27" i="6"/>
  <c r="C26" i="6"/>
  <c r="E16" i="6"/>
  <c r="E17" i="6"/>
  <c r="E20" i="6"/>
  <c r="E21" i="6"/>
  <c r="E22" i="6"/>
  <c r="E23" i="6"/>
  <c r="E24" i="6"/>
  <c r="E25" i="6"/>
  <c r="E26" i="6"/>
  <c r="E27" i="6"/>
  <c r="E28" i="6"/>
  <c r="E15" i="6"/>
  <c r="D12" i="6"/>
  <c r="D14" i="6"/>
  <c r="D15" i="6"/>
  <c r="D16" i="6"/>
  <c r="D17" i="6"/>
  <c r="D18" i="6"/>
  <c r="D20" i="6"/>
  <c r="D22" i="6"/>
  <c r="D23" i="6"/>
  <c r="D24" i="6"/>
  <c r="D25" i="6"/>
  <c r="D26" i="6"/>
  <c r="D27" i="6"/>
  <c r="D28" i="6"/>
  <c r="C12" i="6"/>
  <c r="I11" i="6"/>
  <c r="I7" i="6"/>
  <c r="I5" i="6"/>
  <c r="L24" i="5"/>
  <c r="E20" i="5"/>
  <c r="D17" i="5"/>
  <c r="G15" i="5"/>
  <c r="G27" i="5"/>
  <c r="K4" i="9"/>
  <c r="K5" i="9"/>
  <c r="G37" i="4"/>
  <c r="I4" i="9"/>
  <c r="F16" i="4"/>
  <c r="D14" i="4"/>
  <c r="F12" i="4"/>
  <c r="G31" i="3"/>
  <c r="F31" i="3"/>
  <c r="D29" i="3"/>
  <c r="G27" i="3"/>
  <c r="F27" i="3"/>
  <c r="D22" i="3"/>
  <c r="G20" i="3"/>
  <c r="F20" i="3"/>
  <c r="D17" i="3"/>
  <c r="D16" i="3"/>
  <c r="H6" i="3"/>
  <c r="H34" i="3"/>
  <c r="G40" i="2"/>
  <c r="F37" i="2"/>
  <c r="F29" i="1"/>
  <c r="F30" i="1"/>
  <c r="F31" i="1"/>
  <c r="C29" i="1"/>
  <c r="C30" i="1"/>
  <c r="C31" i="1"/>
  <c r="D28" i="1"/>
  <c r="D29" i="1"/>
  <c r="D30" i="1"/>
  <c r="D31" i="1"/>
  <c r="D27" i="1"/>
  <c r="C27" i="1"/>
  <c r="D24" i="1"/>
  <c r="D20" i="1"/>
  <c r="C20" i="1"/>
  <c r="D17" i="1"/>
  <c r="E12" i="1"/>
  <c r="E13" i="1"/>
  <c r="E14" i="1"/>
  <c r="E15" i="1"/>
  <c r="E16" i="1"/>
  <c r="E17" i="1"/>
  <c r="E18" i="1"/>
  <c r="E19" i="1"/>
  <c r="E20" i="1"/>
  <c r="E21" i="1"/>
  <c r="E22" i="1"/>
  <c r="E24" i="1"/>
  <c r="E25" i="1"/>
  <c r="E26" i="1"/>
  <c r="E27" i="1"/>
  <c r="E28" i="1"/>
  <c r="E29" i="1"/>
  <c r="E30" i="1"/>
  <c r="E31" i="1"/>
  <c r="D70" i="6"/>
  <c r="D71" i="6"/>
  <c r="D72" i="6"/>
  <c r="D73" i="6"/>
  <c r="D74" i="6"/>
  <c r="D75" i="6"/>
  <c r="D76" i="6"/>
  <c r="D77" i="6"/>
  <c r="D69" i="6"/>
  <c r="E18" i="6"/>
  <c r="D29" i="6"/>
  <c r="D31" i="6"/>
  <c r="D32" i="6"/>
  <c r="D33" i="6"/>
  <c r="D34" i="6"/>
  <c r="D35" i="6"/>
  <c r="D36" i="6"/>
  <c r="D40" i="6"/>
  <c r="H86" i="6"/>
  <c r="H80" i="6"/>
  <c r="D163" i="6"/>
  <c r="D168" i="6"/>
  <c r="D169" i="6"/>
  <c r="D170" i="6"/>
  <c r="D171" i="6"/>
  <c r="D173" i="6"/>
  <c r="D174" i="6"/>
  <c r="D175" i="6"/>
  <c r="D162" i="6"/>
  <c r="E30" i="6"/>
  <c r="E31" i="6"/>
  <c r="E32" i="6"/>
  <c r="E33" i="6"/>
  <c r="E34" i="6"/>
  <c r="E35" i="6"/>
  <c r="E36" i="6"/>
  <c r="E37" i="6"/>
  <c r="E38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29" i="6"/>
  <c r="E69" i="6"/>
  <c r="E70" i="6"/>
  <c r="D78" i="6"/>
  <c r="D86" i="6"/>
  <c r="D87" i="6"/>
  <c r="D88" i="6"/>
  <c r="D89" i="6"/>
  <c r="D90" i="6"/>
  <c r="D91" i="6"/>
  <c r="I25" i="6"/>
  <c r="G180" i="6"/>
  <c r="F32" i="1"/>
  <c r="N25" i="1"/>
  <c r="K35" i="12"/>
  <c r="D50" i="6"/>
  <c r="I5" i="9"/>
  <c r="P4" i="9"/>
  <c r="K17" i="8"/>
  <c r="T18" i="15"/>
  <c r="I18" i="15"/>
  <c r="H87" i="6"/>
  <c r="H81" i="6"/>
  <c r="D84" i="6"/>
  <c r="D85" i="6"/>
  <c r="D80" i="6"/>
  <c r="D82" i="6"/>
  <c r="D92" i="6"/>
  <c r="D95" i="6"/>
  <c r="D96" i="6"/>
  <c r="D97" i="6"/>
  <c r="D98" i="6"/>
  <c r="D99" i="6"/>
  <c r="D100" i="6"/>
  <c r="E71" i="6"/>
  <c r="E72" i="6"/>
  <c r="E73" i="6"/>
  <c r="E74" i="6"/>
  <c r="E75" i="6"/>
  <c r="E76" i="6"/>
  <c r="E77" i="6"/>
  <c r="E78" i="6"/>
  <c r="E79" i="6"/>
  <c r="D41" i="6"/>
  <c r="D42" i="6"/>
  <c r="D47" i="6"/>
  <c r="D48" i="6"/>
  <c r="D49" i="6"/>
  <c r="D51" i="6"/>
  <c r="D53" i="6"/>
  <c r="E86" i="6"/>
  <c r="E87" i="6"/>
  <c r="E88" i="6"/>
  <c r="E89" i="6"/>
  <c r="E90" i="6"/>
  <c r="E91" i="6"/>
  <c r="E92" i="6"/>
  <c r="E93" i="6"/>
  <c r="E80" i="6"/>
  <c r="E81" i="6"/>
  <c r="E82" i="6"/>
  <c r="E83" i="6"/>
  <c r="E84" i="6"/>
  <c r="E85" i="6"/>
  <c r="D102" i="6"/>
  <c r="D103" i="6"/>
  <c r="D104" i="6"/>
  <c r="D105" i="6"/>
  <c r="D106" i="6"/>
  <c r="D107" i="6"/>
  <c r="D108" i="6"/>
  <c r="D101" i="6"/>
  <c r="H82" i="6"/>
  <c r="H88" i="6"/>
  <c r="D110" i="6"/>
  <c r="D111" i="6"/>
  <c r="D112" i="6"/>
  <c r="D113" i="6"/>
  <c r="D114" i="6"/>
  <c r="D115" i="6"/>
  <c r="D116" i="6"/>
  <c r="D117" i="6"/>
  <c r="D118" i="6"/>
  <c r="D119" i="6"/>
  <c r="D120" i="6"/>
  <c r="D121" i="6"/>
  <c r="D122" i="6"/>
  <c r="D123" i="6"/>
  <c r="D124" i="6"/>
  <c r="D125" i="6"/>
  <c r="D126" i="6"/>
  <c r="D127" i="6"/>
  <c r="D128" i="6"/>
  <c r="D129" i="6"/>
  <c r="D130" i="6"/>
  <c r="D131" i="6"/>
  <c r="D132" i="6"/>
  <c r="D133" i="6"/>
  <c r="D109" i="6"/>
  <c r="H89" i="6"/>
  <c r="H83" i="6"/>
  <c r="E94" i="6"/>
  <c r="E95" i="6"/>
  <c r="E96" i="6"/>
  <c r="E97" i="6"/>
  <c r="E98" i="6"/>
  <c r="E99" i="6"/>
  <c r="E100" i="6"/>
  <c r="H90" i="6"/>
  <c r="H84" i="6"/>
  <c r="E102" i="6"/>
  <c r="E103" i="6"/>
  <c r="E104" i="6"/>
  <c r="E105" i="6"/>
  <c r="E106" i="6"/>
  <c r="E107" i="6"/>
  <c r="E108" i="6"/>
  <c r="E101" i="6"/>
  <c r="D134" i="6"/>
  <c r="D135" i="6"/>
  <c r="D138" i="6"/>
  <c r="H85" i="6"/>
  <c r="H91" i="6"/>
  <c r="E110" i="6"/>
  <c r="E111" i="6"/>
  <c r="E112" i="6"/>
  <c r="E113" i="6"/>
  <c r="E114" i="6"/>
  <c r="E115" i="6"/>
  <c r="E116" i="6"/>
  <c r="E117" i="6"/>
  <c r="E118" i="6"/>
  <c r="E119" i="6"/>
  <c r="E120" i="6"/>
  <c r="E121" i="6"/>
  <c r="E122" i="6"/>
  <c r="E123" i="6"/>
  <c r="E124" i="6"/>
  <c r="E125" i="6"/>
  <c r="E126" i="6"/>
  <c r="E127" i="6"/>
  <c r="E128" i="6"/>
  <c r="E129" i="6"/>
  <c r="E130" i="6"/>
  <c r="E131" i="6"/>
  <c r="E132" i="6"/>
  <c r="E133" i="6"/>
  <c r="E109" i="6"/>
  <c r="D139" i="6"/>
  <c r="D140" i="6"/>
  <c r="D145" i="6"/>
  <c r="D146" i="6"/>
  <c r="D149" i="6"/>
  <c r="D151" i="6"/>
  <c r="D147" i="6"/>
  <c r="E135" i="6"/>
  <c r="E136" i="6"/>
  <c r="E137" i="6"/>
  <c r="E138" i="6"/>
  <c r="E139" i="6"/>
  <c r="E140" i="6"/>
  <c r="E141" i="6"/>
  <c r="E142" i="6"/>
  <c r="E143" i="6"/>
  <c r="E144" i="6"/>
  <c r="E145" i="6"/>
  <c r="E146" i="6"/>
  <c r="E147" i="6"/>
  <c r="E148" i="6"/>
  <c r="E149" i="6"/>
  <c r="E150" i="6"/>
  <c r="E134" i="6"/>
  <c r="E151" i="6"/>
  <c r="E168" i="6"/>
  <c r="E169" i="6"/>
  <c r="E170" i="6"/>
  <c r="E171" i="6"/>
  <c r="O17" i="8" l="1"/>
  <c r="O29" i="8" s="1"/>
  <c r="O31" i="8" s="1"/>
  <c r="I18" i="8" l="1"/>
  <c r="T18" i="8"/>
  <c r="O5" i="9"/>
  <c r="P5" i="9" s="1"/>
  <c r="C11" i="10" s="1"/>
  <c r="O4" i="9" l="1"/>
</calcChain>
</file>

<file path=xl/sharedStrings.xml><?xml version="1.0" encoding="utf-8"?>
<sst xmlns="http://schemas.openxmlformats.org/spreadsheetml/2006/main" count="2251" uniqueCount="854">
  <si>
    <t>Lista Emprezario / Negociante Sira  nebe mak selu ona Taxa iha Autoridade Municipio Ermera  Tinan 2019</t>
  </si>
  <si>
    <t>LISTA MONTANTE ORSAMENTO  BA TAXA PUBLISIDADE NEBE MAK KONSEGE REKOLHA ONA</t>
  </si>
  <si>
    <t>OBS</t>
  </si>
  <si>
    <t>No</t>
  </si>
  <si>
    <t>Empreza/Loja</t>
  </si>
  <si>
    <t>Data Simu Dokumentos</t>
  </si>
  <si>
    <t>Data Pagamento</t>
  </si>
  <si>
    <t>Durasaun Tempo</t>
  </si>
  <si>
    <t>Total Orsamento</t>
  </si>
  <si>
    <t xml:space="preserve">Fasi Kareta Zizaina </t>
  </si>
  <si>
    <t>Tinan 1</t>
  </si>
  <si>
    <t>Banco Moris Rasik</t>
  </si>
  <si>
    <t>Loja Jinkal</t>
  </si>
  <si>
    <t>Urhua Ganteng</t>
  </si>
  <si>
    <t>18/06/2019</t>
  </si>
  <si>
    <t>Loja Atrai Asu-Ubo</t>
  </si>
  <si>
    <t>14/06/2019</t>
  </si>
  <si>
    <t>Gracia Farm</t>
  </si>
  <si>
    <t>Pt Telekomcel</t>
  </si>
  <si>
    <t>22/03/2019</t>
  </si>
  <si>
    <t>17/05/2019</t>
  </si>
  <si>
    <t>Timor Telekom</t>
  </si>
  <si>
    <t>14/03/2019</t>
  </si>
  <si>
    <t>Loja Primaveira</t>
  </si>
  <si>
    <t>Oficina Temu Rose</t>
  </si>
  <si>
    <t>16/5/2019</t>
  </si>
  <si>
    <t>17/6/2019</t>
  </si>
  <si>
    <t>Loja Ainapa</t>
  </si>
  <si>
    <t>Bnctl</t>
  </si>
  <si>
    <t>31/5/2019</t>
  </si>
  <si>
    <t>Fitun Perikanan</t>
  </si>
  <si>
    <t>14/6/2019</t>
  </si>
  <si>
    <t>Ronek Murak</t>
  </si>
  <si>
    <t>14/5/2019</t>
  </si>
  <si>
    <t>28/5/2019</t>
  </si>
  <si>
    <t>Putri Moris</t>
  </si>
  <si>
    <t xml:space="preserve">Hatufu Hadomi </t>
  </si>
  <si>
    <t>Ruvic Fuel</t>
  </si>
  <si>
    <t>29/05/2019</t>
  </si>
  <si>
    <t>Kom. Biamali</t>
  </si>
  <si>
    <t>27/05/2019</t>
  </si>
  <si>
    <t>29/5/2019</t>
  </si>
  <si>
    <t>Kom. Maek</t>
  </si>
  <si>
    <t>18/4/2019</t>
  </si>
  <si>
    <t>25/4/2019</t>
  </si>
  <si>
    <t>Fulan Tolu</t>
  </si>
  <si>
    <t>Oficina Aidababei</t>
  </si>
  <si>
    <t>Oficina Lao Ho Esperansa</t>
  </si>
  <si>
    <t>13/6/2019</t>
  </si>
  <si>
    <t>14/4/2019</t>
  </si>
  <si>
    <t>Mistader</t>
  </si>
  <si>
    <t>Rental Libertrimar</t>
  </si>
  <si>
    <t>Loja Ave Maria</t>
  </si>
  <si>
    <t>Loja Abc</t>
  </si>
  <si>
    <t>Loja Borde</t>
  </si>
  <si>
    <t xml:space="preserve">Loja Elemori </t>
  </si>
  <si>
    <t>TOTAL TAXA BA TINAN 1</t>
  </si>
  <si>
    <t xml:space="preserve">  </t>
  </si>
  <si>
    <t>Lista Emprezario / Negociante Sira  nebe mak selu ona Taxa iha Autoridade Municipio Ermera  Tinan 2020</t>
  </si>
  <si>
    <t>Tipo Publisidade</t>
  </si>
  <si>
    <t>Fatin Publisidade</t>
  </si>
  <si>
    <t>Hatufu Hadomi</t>
  </si>
  <si>
    <t>Faixas</t>
  </si>
  <si>
    <t>Av.Pedro lemos</t>
  </si>
  <si>
    <t>31/01/2020</t>
  </si>
  <si>
    <t xml:space="preserve">Jincal </t>
  </si>
  <si>
    <t>Rua. Fahirosa</t>
  </si>
  <si>
    <t>30/02/2020</t>
  </si>
  <si>
    <t>Liber Timar</t>
  </si>
  <si>
    <t>Rua.Lauala</t>
  </si>
  <si>
    <t>Fegetop.Lda</t>
  </si>
  <si>
    <t>Cartas</t>
  </si>
  <si>
    <t>Travesa</t>
  </si>
  <si>
    <t>Loja Elsoresela</t>
  </si>
  <si>
    <t>Rua.Jose Exposto</t>
  </si>
  <si>
    <t>Rental Cs2007</t>
  </si>
  <si>
    <t>Oficina JMS</t>
  </si>
  <si>
    <t>18/03/2020</t>
  </si>
  <si>
    <t>Aidababei</t>
  </si>
  <si>
    <t>Av.Railaco</t>
  </si>
  <si>
    <t>30/01/2020</t>
  </si>
  <si>
    <t>Loja Lunh Mutiara</t>
  </si>
  <si>
    <t>Loja Fang Fourty</t>
  </si>
  <si>
    <t>Zainani Murak</t>
  </si>
  <si>
    <t>Beco Geno Lalan</t>
  </si>
  <si>
    <t>16/03/2020</t>
  </si>
  <si>
    <t>Moris Rasik</t>
  </si>
  <si>
    <t>Diresionador</t>
  </si>
  <si>
    <t>Rua.Raemetan</t>
  </si>
  <si>
    <t>Loza Defa</t>
  </si>
  <si>
    <t>Loza De Seng II</t>
  </si>
  <si>
    <t>Fitun Kaduak</t>
  </si>
  <si>
    <t>Loza Jhomu</t>
  </si>
  <si>
    <t xml:space="preserve">Lay Bros </t>
  </si>
  <si>
    <t>20/06/2020</t>
  </si>
  <si>
    <t>Dolatije</t>
  </si>
  <si>
    <t>Rua.Talekihata</t>
  </si>
  <si>
    <t>21/02/2020</t>
  </si>
  <si>
    <t>Primaveira</t>
  </si>
  <si>
    <t>Heineken</t>
  </si>
  <si>
    <t>Palas</t>
  </si>
  <si>
    <t>Avenida</t>
  </si>
  <si>
    <t>14/10/2020</t>
  </si>
  <si>
    <t>Rua</t>
  </si>
  <si>
    <t>Beco</t>
  </si>
  <si>
    <t>Elma Timor</t>
  </si>
  <si>
    <t>20/10/2020</t>
  </si>
  <si>
    <t>Timor Global</t>
  </si>
  <si>
    <t>Grasia Farm</t>
  </si>
  <si>
    <t>Rua.Railako Mota hare</t>
  </si>
  <si>
    <t>16/06/2020</t>
  </si>
  <si>
    <t>Zainani</t>
  </si>
  <si>
    <t>Rua.Nuref Emarui</t>
  </si>
  <si>
    <t>Banku BNU</t>
  </si>
  <si>
    <t>Chapas</t>
  </si>
  <si>
    <t>BNCTl</t>
  </si>
  <si>
    <t>Diresional</t>
  </si>
  <si>
    <t>Rua.Nino Conis Santana</t>
  </si>
  <si>
    <t>29/01/2020</t>
  </si>
  <si>
    <t>Telkomsel</t>
  </si>
  <si>
    <t>Faixas,palas,Diresionador</t>
  </si>
  <si>
    <t>Avenida,Rua,beco</t>
  </si>
  <si>
    <t>Aino Star</t>
  </si>
  <si>
    <t>20/02/2020</t>
  </si>
  <si>
    <t>Gody Valze</t>
  </si>
  <si>
    <t>Lista Emprezario / Negociante Sira  nebe mak selu ona Taxa iha Autoridade Municipio Ermera  Tinan 2021</t>
  </si>
  <si>
    <t>Naran Empreza</t>
  </si>
  <si>
    <t>Data</t>
  </si>
  <si>
    <t xml:space="preserve">Fatin Publikasaun </t>
  </si>
  <si>
    <t>Tipu publiidade</t>
  </si>
  <si>
    <t xml:space="preserve">Medida </t>
  </si>
  <si>
    <t>Total dimensaun</t>
  </si>
  <si>
    <t>Total nebe selu</t>
  </si>
  <si>
    <t>31/03/2021</t>
  </si>
  <si>
    <t>Rua Emarui</t>
  </si>
  <si>
    <t xml:space="preserve">60 x710 </t>
  </si>
  <si>
    <r>
      <rPr>
        <sz val="11"/>
        <color indexed="8"/>
        <rFont val="Baskerville Old Face"/>
        <family val="1"/>
        <charset val="134"/>
      </rPr>
      <t>4,20 m</t>
    </r>
    <r>
      <rPr>
        <sz val="11"/>
        <color indexed="8"/>
        <rFont val="Calibri"/>
        <family val="2"/>
        <charset val="134"/>
      </rPr>
      <t>²</t>
    </r>
  </si>
  <si>
    <t xml:space="preserve">Loza Defa </t>
  </si>
  <si>
    <t>28/04/2021</t>
  </si>
  <si>
    <t>Ave.Pedro Lemos</t>
  </si>
  <si>
    <t xml:space="preserve">0.50 x 0.50 </t>
  </si>
  <si>
    <t>0.25 cm</t>
  </si>
  <si>
    <t>Loza De Sheng II</t>
  </si>
  <si>
    <t xml:space="preserve">1 x 0.50 </t>
  </si>
  <si>
    <t>0.50 cm</t>
  </si>
  <si>
    <t xml:space="preserve">Trav.Lorenso </t>
  </si>
  <si>
    <t xml:space="preserve">1x1.50 </t>
  </si>
  <si>
    <t>1.50 m</t>
  </si>
  <si>
    <t xml:space="preserve">B N C T L </t>
  </si>
  <si>
    <t xml:space="preserve">Rua </t>
  </si>
  <si>
    <t>Bandeiras</t>
  </si>
  <si>
    <t xml:space="preserve">0.80 x 0.90 </t>
  </si>
  <si>
    <t>0.72 cm</t>
  </si>
  <si>
    <t>Elso Ressela</t>
  </si>
  <si>
    <t>Rua Jose Exposto</t>
  </si>
  <si>
    <t xml:space="preserve">1 x 1 </t>
  </si>
  <si>
    <r>
      <rPr>
        <sz val="11"/>
        <color indexed="8"/>
        <rFont val="Baskerville Old Face"/>
        <family val="1"/>
        <charset val="134"/>
      </rPr>
      <t>1 m</t>
    </r>
    <r>
      <rPr>
        <sz val="11"/>
        <color indexed="8"/>
        <rFont val="Calibri"/>
        <family val="2"/>
        <charset val="134"/>
      </rPr>
      <t>²</t>
    </r>
  </si>
  <si>
    <t>Money Gram</t>
  </si>
  <si>
    <t>19/05/2021</t>
  </si>
  <si>
    <t>Tabuletas</t>
  </si>
  <si>
    <t xml:space="preserve">1 x 2 </t>
  </si>
  <si>
    <r>
      <rPr>
        <sz val="11"/>
        <color indexed="8"/>
        <rFont val="Baskerville Old Face"/>
        <family val="1"/>
        <charset val="134"/>
      </rPr>
      <t>2 m</t>
    </r>
    <r>
      <rPr>
        <sz val="11"/>
        <color indexed="8"/>
        <rFont val="Calibri"/>
        <family val="2"/>
        <charset val="134"/>
      </rPr>
      <t>²</t>
    </r>
  </si>
  <si>
    <t>Telkomcel</t>
  </si>
  <si>
    <t>21/04/2021</t>
  </si>
  <si>
    <t xml:space="preserve">Travesa </t>
  </si>
  <si>
    <t>2.46 m²</t>
  </si>
  <si>
    <t>Av. Pedro Lemos</t>
  </si>
  <si>
    <t>Pala</t>
  </si>
  <si>
    <t>10.80 m²</t>
  </si>
  <si>
    <t>1.80 m²</t>
  </si>
  <si>
    <t>Municipio Ermera</t>
  </si>
  <si>
    <t xml:space="preserve">Panfleto </t>
  </si>
  <si>
    <t>3500 Lembar</t>
  </si>
  <si>
    <t>_</t>
  </si>
  <si>
    <t>Demonstrasaun</t>
  </si>
  <si>
    <t>15 Kali</t>
  </si>
  <si>
    <t>Telemor</t>
  </si>
  <si>
    <t>30/09/2021</t>
  </si>
  <si>
    <t>10.5 m²</t>
  </si>
  <si>
    <t>2 m²</t>
  </si>
  <si>
    <t>Rua. Aimetrema</t>
  </si>
  <si>
    <t>Banku Kaebauk</t>
  </si>
  <si>
    <t>28/10/2021</t>
  </si>
  <si>
    <t>Travesa A3</t>
  </si>
  <si>
    <t>Maical</t>
  </si>
  <si>
    <t>27/10/2021</t>
  </si>
  <si>
    <t>1.4 x 0.90</t>
  </si>
  <si>
    <r>
      <rPr>
        <sz val="11"/>
        <color indexed="8"/>
        <rFont val="Baskerville Old Face"/>
        <family val="1"/>
        <charset val="134"/>
      </rPr>
      <t>1.26 m</t>
    </r>
    <r>
      <rPr>
        <sz val="11"/>
        <color indexed="8"/>
        <rFont val="Calibri"/>
        <family val="2"/>
        <charset val="134"/>
      </rPr>
      <t>²</t>
    </r>
  </si>
  <si>
    <t xml:space="preserve">Biamali </t>
  </si>
  <si>
    <t>19/08/2021</t>
  </si>
  <si>
    <t>Rua.Raemetlepa</t>
  </si>
  <si>
    <t xml:space="preserve">Paines </t>
  </si>
  <si>
    <t>10 m²</t>
  </si>
  <si>
    <t>la selu ba tinan 2021</t>
  </si>
  <si>
    <t>Rua.Nuref A5 (loja TT)</t>
  </si>
  <si>
    <t>Av. P.Lemos</t>
  </si>
  <si>
    <t>3 m²</t>
  </si>
  <si>
    <t>Av. Railako</t>
  </si>
  <si>
    <t>Total Tipo Publisidade</t>
  </si>
  <si>
    <t xml:space="preserve">Total Taxa ba Publisidade </t>
  </si>
  <si>
    <t>Prepara Husi</t>
  </si>
  <si>
    <t>Certifika Husi</t>
  </si>
  <si>
    <t>Noezio B. Ex. Galucho</t>
  </si>
  <si>
    <t>Rui Octaviano Martins</t>
  </si>
  <si>
    <t>Oficial Publisidade</t>
  </si>
  <si>
    <t>inte.Diretor GMT Munisipal Ermera</t>
  </si>
  <si>
    <t>Lista Emprezario / Negociante Sira  nebe mak selu ona Taxa iha Autoridade Municipio Ermera  Hahu Husi Fulan Janeiro - Setembro Tinan 2022</t>
  </si>
  <si>
    <t>BETA ZETA</t>
  </si>
  <si>
    <t>Kartas</t>
  </si>
  <si>
    <t>1  m²</t>
  </si>
  <si>
    <t>BNU</t>
  </si>
  <si>
    <t>18/1/2022</t>
  </si>
  <si>
    <t>Rua. Emarui Gomhei</t>
  </si>
  <si>
    <t>4.26m²</t>
  </si>
  <si>
    <t>MISTADER</t>
  </si>
  <si>
    <t>27/1/2022</t>
  </si>
  <si>
    <t>Rua. Fahirose</t>
  </si>
  <si>
    <t>HATUFU</t>
  </si>
  <si>
    <t>ERMERA TUAN</t>
  </si>
  <si>
    <t>Rua.Autoridade M Ermera</t>
  </si>
  <si>
    <t>Bandeira</t>
  </si>
  <si>
    <t>1.3 m²</t>
  </si>
  <si>
    <t>TIMOR TELEKOM</t>
  </si>
  <si>
    <t>HEINEKEN</t>
  </si>
  <si>
    <t>Selu Tasa ba tinan 2021</t>
  </si>
  <si>
    <t>Altarica.Unip.Lda</t>
  </si>
  <si>
    <t>Rua Selestino Soares</t>
  </si>
  <si>
    <t>1.2 m²</t>
  </si>
  <si>
    <t>Nelvio Inocencio</t>
  </si>
  <si>
    <t>0.67 m²</t>
  </si>
  <si>
    <t>Aimetrema</t>
  </si>
  <si>
    <t>14/03/2022</t>
  </si>
  <si>
    <t>1 m²</t>
  </si>
  <si>
    <t>Rua Mercado Gleno</t>
  </si>
  <si>
    <t>Crisologo Esperanca</t>
  </si>
  <si>
    <t>16/03/2022</t>
  </si>
  <si>
    <t>25/03/2022</t>
  </si>
  <si>
    <t>Rua. Railako Mota hare</t>
  </si>
  <si>
    <t>Selu Tasa ba tinan rua 2021 Ho 2022</t>
  </si>
  <si>
    <t>Lotario de Amizade</t>
  </si>
  <si>
    <t>26/04/2022</t>
  </si>
  <si>
    <t>Beco Ermera Maet</t>
  </si>
  <si>
    <t xml:space="preserve">Tabuleta </t>
  </si>
  <si>
    <t>19.5 m²</t>
  </si>
  <si>
    <t>25 m²</t>
  </si>
  <si>
    <t>Av.Railako</t>
  </si>
  <si>
    <t>Paixas</t>
  </si>
  <si>
    <t>0.435 m²</t>
  </si>
  <si>
    <t>Restorante Dolatije</t>
  </si>
  <si>
    <t>16/05/2022</t>
  </si>
  <si>
    <t>Rua Talekihata</t>
  </si>
  <si>
    <t>1.60 m²</t>
  </si>
  <si>
    <t>23/05/2022</t>
  </si>
  <si>
    <t>Travesa NCS</t>
  </si>
  <si>
    <t xml:space="preserve">Zainani </t>
  </si>
  <si>
    <t>24/05/2022</t>
  </si>
  <si>
    <t>Rua Nuref Emarui</t>
  </si>
  <si>
    <t>Liber-trimar</t>
  </si>
  <si>
    <t>0.60 m²</t>
  </si>
  <si>
    <t>Rua Lorenco do Santos</t>
  </si>
  <si>
    <t>30/06/2022</t>
  </si>
  <si>
    <t>Ermera</t>
  </si>
  <si>
    <t>Chapas,pala, Bandeiras,fampleito,Sonora,Demostrasaun</t>
  </si>
  <si>
    <t xml:space="preserve"> m²</t>
  </si>
  <si>
    <t>18 m²</t>
  </si>
  <si>
    <t>Viciencia Unip.Lda</t>
  </si>
  <si>
    <t xml:space="preserve"> 0.96m²</t>
  </si>
  <si>
    <t>24/10/2022</t>
  </si>
  <si>
    <t xml:space="preserve"> 1.2 m²</t>
  </si>
  <si>
    <t>Dacobs Brites Unip.Lda</t>
  </si>
  <si>
    <t>Rua Autoridade M,Ermera</t>
  </si>
  <si>
    <t xml:space="preserve"> 0.82 m²</t>
  </si>
  <si>
    <t>.</t>
  </si>
  <si>
    <t>Aprova Husi</t>
  </si>
  <si>
    <t>Noezio Belo Exposto Galucho</t>
  </si>
  <si>
    <t>Edelmiro Jose de deus</t>
  </si>
  <si>
    <t>Oficial tekniko Publisidade</t>
  </si>
  <si>
    <t xml:space="preserve"> Diretor GMT Munisipio Ermera</t>
  </si>
  <si>
    <t xml:space="preserve"> </t>
  </si>
  <si>
    <t>Lista Emprezario / Negociante Sira  nebe mak selu ona Taxa iha Autoridade Municipio Ermera  Hahu Husi Fulan Janeiro - Setembro Tinan 2023</t>
  </si>
  <si>
    <t>30/01/2023</t>
  </si>
  <si>
    <t>Xapa</t>
  </si>
  <si>
    <t>4.26  m²</t>
  </si>
  <si>
    <t>Loja Deseng</t>
  </si>
  <si>
    <t>0.50 m²</t>
  </si>
  <si>
    <t>Loza Long Fafa</t>
  </si>
  <si>
    <t>23/03/2023</t>
  </si>
  <si>
    <t xml:space="preserve">Loza perikanan </t>
  </si>
  <si>
    <t>27/03/2023</t>
  </si>
  <si>
    <t>0.50 m</t>
  </si>
  <si>
    <t>Loza yingziyun Forfei</t>
  </si>
  <si>
    <t>Galhos Internacional UNIP.LDA</t>
  </si>
  <si>
    <t>18/04/2023</t>
  </si>
  <si>
    <t>2m²</t>
  </si>
  <si>
    <t>28/04/2023</t>
  </si>
  <si>
    <t>Ave.Railako</t>
  </si>
  <si>
    <t>0.40m²</t>
  </si>
  <si>
    <t>Dolotize</t>
  </si>
  <si>
    <t>15/05/2023</t>
  </si>
  <si>
    <t>1.50m²</t>
  </si>
  <si>
    <t>Biamali</t>
  </si>
  <si>
    <t>17/05/2023</t>
  </si>
  <si>
    <t>Rua. Raemetalepa</t>
  </si>
  <si>
    <t>Tabuleta</t>
  </si>
  <si>
    <t>Fitun kaduak</t>
  </si>
  <si>
    <t>Travessa</t>
  </si>
  <si>
    <t>1.5 m²</t>
  </si>
  <si>
    <t>Rua.Railaco Motahare</t>
  </si>
  <si>
    <t>Lotario/Amizade</t>
  </si>
  <si>
    <t>24/05/2023</t>
  </si>
  <si>
    <t>19.5m²</t>
  </si>
  <si>
    <t>Painel</t>
  </si>
  <si>
    <t>BNCTL</t>
  </si>
  <si>
    <t>29/05/2023</t>
  </si>
  <si>
    <t>0.72 m²</t>
  </si>
  <si>
    <t>Kompaha Ermera Tuan</t>
  </si>
  <si>
    <t>30/05/2023</t>
  </si>
  <si>
    <t>Maical Caldas</t>
  </si>
  <si>
    <t>21/06/2023</t>
  </si>
  <si>
    <t>1.26 m²</t>
  </si>
  <si>
    <t>lijiehaung unip.lda</t>
  </si>
  <si>
    <t>Rua Merkadu laran</t>
  </si>
  <si>
    <t>25/08/2023</t>
  </si>
  <si>
    <t>-</t>
  </si>
  <si>
    <t>NAYZHA UNIP.LDA</t>
  </si>
  <si>
    <t>15/09/2023</t>
  </si>
  <si>
    <t>3  m²</t>
  </si>
  <si>
    <t>Kompaha Alkemis</t>
  </si>
  <si>
    <t xml:space="preserve">Telemor </t>
  </si>
  <si>
    <t>23/10/2023</t>
  </si>
  <si>
    <t xml:space="preserve"> 16,5 m²</t>
  </si>
  <si>
    <t xml:space="preserve"> ASSOCIAÇÃO CBR NETWORK-CAN</t>
  </si>
  <si>
    <t>25/10/2023</t>
  </si>
  <si>
    <t xml:space="preserve"> 21 m²</t>
  </si>
  <si>
    <t>Rua.Nuref A5 (loja TT)/ Av. P.Lemos</t>
  </si>
  <si>
    <t>Paines /Bandeira</t>
  </si>
  <si>
    <t xml:space="preserve"> 15 m²</t>
  </si>
  <si>
    <t>Verefika</t>
  </si>
  <si>
    <t xml:space="preserve">Xefe Departa. G.M.T </t>
  </si>
  <si>
    <t>Lista Emprezario / Negociante Sira  nebe mak selu ona Taxa iha Autoridade Municipio Ermera  Hahu Husi Fulan Janeiro - Dezembro Tinan 2024</t>
  </si>
  <si>
    <t>Tipu publisidade</t>
  </si>
  <si>
    <t xml:space="preserve">Mistader </t>
  </si>
  <si>
    <t>Rua Fahi rosa</t>
  </si>
  <si>
    <t>FaiXas</t>
  </si>
  <si>
    <t>1m²</t>
  </si>
  <si>
    <t>Entrega Ona Sertifikadu</t>
  </si>
  <si>
    <t>ELIZEU S. DOS SANTOS (Apotik)</t>
  </si>
  <si>
    <t>Rua Nurep Asiko</t>
  </si>
  <si>
    <t>sementu Timor</t>
  </si>
  <si>
    <t>Rua/ave/Travesa</t>
  </si>
  <si>
    <t>2.88m²</t>
  </si>
  <si>
    <t>Long fafa</t>
  </si>
  <si>
    <t>0.50m²</t>
  </si>
  <si>
    <t>Rau.emarui</t>
  </si>
  <si>
    <t>Dolatize</t>
  </si>
  <si>
    <t>Rua Taliquihata</t>
  </si>
  <si>
    <t xml:space="preserve">Beco </t>
  </si>
  <si>
    <t>Pala/Mupi</t>
  </si>
  <si>
    <t>19/25m²</t>
  </si>
  <si>
    <t>Hatufu</t>
  </si>
  <si>
    <t>Rua Raemeta Lepa</t>
  </si>
  <si>
    <t>Rental CS2007</t>
  </si>
  <si>
    <t>Loja De Seng</t>
  </si>
  <si>
    <t>GALHOS INTERNATIONAL UNIP.LDA</t>
  </si>
  <si>
    <t>AFIYA TAYLOR &amp; BOUTIQUE   Unip. Lda</t>
  </si>
  <si>
    <t>2,1m²</t>
  </si>
  <si>
    <t>Nidal Brothers Unip.L.da</t>
  </si>
  <si>
    <t>23/0502024</t>
  </si>
  <si>
    <t>Grasia Farm Unip.Lda</t>
  </si>
  <si>
    <t>0,50 m²</t>
  </si>
  <si>
    <t>Merpol Unip.Lda</t>
  </si>
  <si>
    <t>24/0502024</t>
  </si>
  <si>
    <t>1,5 m²</t>
  </si>
  <si>
    <t>Restorante Segaria</t>
  </si>
  <si>
    <t>Rental Mojo</t>
  </si>
  <si>
    <t>Apotik Aidart Maugeno Pasiensia Unip, Lda</t>
  </si>
  <si>
    <t>Fitun perikanan Unip Lda</t>
  </si>
  <si>
    <t>Loja Yingziyung forfei</t>
  </si>
  <si>
    <t>Restorante Zainani II</t>
  </si>
  <si>
    <t>RONNY PHONE  Unip. Lda</t>
  </si>
  <si>
    <t>1,2 m²</t>
  </si>
  <si>
    <t>Guest House Rai Buti Unip. Lda</t>
  </si>
  <si>
    <t>Rental Melzip</t>
  </si>
  <si>
    <t>Rua Lorenço dos Santos</t>
  </si>
  <si>
    <t>Efbram Casebo Unip Lda</t>
  </si>
  <si>
    <t>Loja Zhoumu Xiandong I</t>
  </si>
  <si>
    <t xml:space="preserve"> Loja Lunh Mutiara</t>
  </si>
  <si>
    <t>Loja Xiubowei-Fudi</t>
  </si>
  <si>
    <t>Ercia Nivia Salsinha da Costa Brites</t>
  </si>
  <si>
    <t>Rental Liber Trimar I</t>
  </si>
  <si>
    <t>0, 60m²</t>
  </si>
  <si>
    <t>Rental Liber Trimar II</t>
  </si>
  <si>
    <t>Banco BNCTL</t>
  </si>
  <si>
    <t>Ave.Pedro Lemos/Rua Martires Patria</t>
  </si>
  <si>
    <t>LARMABA PRINTING ENIM</t>
  </si>
  <si>
    <t>Oficina Juniel Motror Servis</t>
  </si>
  <si>
    <t>0.60m²</t>
  </si>
  <si>
    <t>Ratoka ENIM</t>
  </si>
  <si>
    <t>2,4m²</t>
  </si>
  <si>
    <t>VALCAR ENIM</t>
  </si>
  <si>
    <t>Rua Merkadu Gleno</t>
  </si>
  <si>
    <t>0,75 m²</t>
  </si>
  <si>
    <t>CABOLEONA UNIP . LDA</t>
  </si>
  <si>
    <t>ALDOELEMORI</t>
  </si>
  <si>
    <t>0, 75 m²</t>
  </si>
  <si>
    <t>LOJA ABC ALFA OMEGA</t>
  </si>
  <si>
    <t>Restorante Seanglay</t>
  </si>
  <si>
    <t>Crisologo Esperanca Unip. Lda</t>
  </si>
  <si>
    <t>EVALEANA STAR</t>
  </si>
  <si>
    <t>DACOLI STAR UNIP.LDA</t>
  </si>
  <si>
    <t>AUREA UNIP, LDA</t>
  </si>
  <si>
    <t>0,30 /1 m²</t>
  </si>
  <si>
    <t>GMR 750, ENIM</t>
  </si>
  <si>
    <t>ERAINHO LETTO UNIP.LDA</t>
  </si>
  <si>
    <t>KIOS UMA LETEN</t>
  </si>
  <si>
    <t>Avenida Pedro Lemos</t>
  </si>
  <si>
    <t>KIOS MAUN-BUTI ALFRANS,ENIM</t>
  </si>
  <si>
    <t>KEOS MAU-BOELOGE,ENIM</t>
  </si>
  <si>
    <t>KEOS HABUMO,ENIM</t>
  </si>
  <si>
    <t>LOJA JINCAL</t>
  </si>
  <si>
    <t>KEOS MAUKATI INDAH,ENIM</t>
  </si>
  <si>
    <t xml:space="preserve">LOJA LIJIEHAUNG </t>
  </si>
  <si>
    <t xml:space="preserve">KEOS LALA STAR </t>
  </si>
  <si>
    <t xml:space="preserve">Loja  Talekihata </t>
  </si>
  <si>
    <t>Rua Jose Exposto Santos</t>
  </si>
  <si>
    <t>KIOS HATSNIGULAU</t>
  </si>
  <si>
    <t>0,75m²</t>
  </si>
  <si>
    <t>Seisura unip.lda</t>
  </si>
  <si>
    <t>KIOS GAILULU, ENIN</t>
  </si>
  <si>
    <t>KEEN NIIN,()KNIN CARPINTARIA LDA/ SANDIDI UNIP,LDA</t>
  </si>
  <si>
    <t>KEOS ABU UBU ANAN, ENIM</t>
  </si>
  <si>
    <t>BANUDU B.HL INTERPRICE UNIP. LDA</t>
  </si>
  <si>
    <t>BORO MORIS</t>
  </si>
  <si>
    <t>KIOS JUSTINA LEU-MAU MESAK ENIN</t>
  </si>
  <si>
    <t>KIOS REONAL ENIN</t>
  </si>
  <si>
    <t>EMPREZA BREOHOSAN</t>
  </si>
  <si>
    <t>1, 60 m²</t>
  </si>
  <si>
    <t>KIOS  AI-REMA</t>
  </si>
  <si>
    <t>KIOS OLO-UBU ENIN</t>
  </si>
  <si>
    <t>Restorante Madeira Enin</t>
  </si>
  <si>
    <t>KIOS ANGELA TEBABUI ENIN</t>
  </si>
  <si>
    <t>KIOS VIZET JUNIOR ENIN</t>
  </si>
  <si>
    <t>LOJA NAMG MURA</t>
  </si>
  <si>
    <t>LOJA CIADO JJMM, ENIN</t>
  </si>
  <si>
    <t>NAKLALAN, ENIN</t>
  </si>
  <si>
    <t>GLENO DIAK</t>
  </si>
  <si>
    <t>GUGUHULUN UNIP. LDA</t>
  </si>
  <si>
    <t>RITOE AGUS, ENIN</t>
  </si>
  <si>
    <t xml:space="preserve">IKUN DOMIN, ENIN </t>
  </si>
  <si>
    <t>AMONIDADE, ENIN</t>
  </si>
  <si>
    <t>KALSIVU, ENIN</t>
  </si>
  <si>
    <t xml:space="preserve">LOJA AVE MARIA </t>
  </si>
  <si>
    <t>m²</t>
  </si>
  <si>
    <t>KIOS MIBEI, ENIN</t>
  </si>
  <si>
    <t>KIOS TILPE ENIN</t>
  </si>
  <si>
    <t>RAIMUNDO GONCALVES, ENIN</t>
  </si>
  <si>
    <t>Kios Lourdes Jose  Cai-Lou de Araujo ENIN</t>
  </si>
  <si>
    <t>Maudio Restaurante,ENIN.</t>
  </si>
  <si>
    <t>FARMING MUSHROOM ORGANIC</t>
  </si>
  <si>
    <t>Rua Fahi rose</t>
  </si>
  <si>
    <t>0, 75m²</t>
  </si>
  <si>
    <t>JUBEX BANO STAR</t>
  </si>
  <si>
    <t>0, 50 m²</t>
  </si>
  <si>
    <t>ESPERO ENIN,</t>
  </si>
  <si>
    <t>JOPAS MARTINS, ENIN</t>
  </si>
  <si>
    <t>GURBA GURANA, UNIP. LDA</t>
  </si>
  <si>
    <t>LOKOMETA, ENIN</t>
  </si>
  <si>
    <t>Loja CHENISONG, LDA</t>
  </si>
  <si>
    <t>2, 50 m²</t>
  </si>
  <si>
    <t>Restorante ERNANSAVIO GODYVALZE</t>
  </si>
  <si>
    <t>REPENDE, UNIP. LDA</t>
  </si>
  <si>
    <t>EL2 BESE, ENIN</t>
  </si>
  <si>
    <t>0,75  m²</t>
  </si>
  <si>
    <t>EDM 2, UNIP, LDA</t>
  </si>
  <si>
    <t>GOREMA93, ENIN</t>
  </si>
  <si>
    <t>LOBA MESA, ENIN</t>
  </si>
  <si>
    <t>ROSITA BABO, ENIN</t>
  </si>
  <si>
    <t>ROSALINA  FERNANDES, ENIN</t>
  </si>
  <si>
    <t>EDM ERMERA DOIREMA MESAK UNIP, LDA</t>
  </si>
  <si>
    <t>MANUEL BABO SALSINHA,ENIN</t>
  </si>
  <si>
    <t>ACURUI GOUREMA, ENIN</t>
  </si>
  <si>
    <t>BARNES SIGFRIDO ,ENIN</t>
  </si>
  <si>
    <t>LEONCI XAVIER AMARAL(BORSINA), ENIN</t>
  </si>
  <si>
    <t>LEHAT-APIHAT,ENIN</t>
  </si>
  <si>
    <t>KIOS MONTURAI, ENIN</t>
  </si>
  <si>
    <t>0,50 m1</t>
  </si>
  <si>
    <t>RICGLE, ENIN</t>
  </si>
  <si>
    <t>JOCARSON, UNIPESOAL.LDA</t>
  </si>
  <si>
    <t>1,m²</t>
  </si>
  <si>
    <t>COSDALELY, ENIN</t>
  </si>
  <si>
    <t>0,50m²</t>
  </si>
  <si>
    <t>AMOR UAPU, ENIN</t>
  </si>
  <si>
    <t>ESFRAK SALON, ENIN</t>
  </si>
  <si>
    <t>LAYLA, ENIN</t>
  </si>
  <si>
    <t>RUA HADOMI</t>
  </si>
  <si>
    <t>RITA PU</t>
  </si>
  <si>
    <t xml:space="preserve"> 0,75 m²</t>
  </si>
  <si>
    <t>GLENO MORIS MESAK</t>
  </si>
  <si>
    <t>LOJA MIKEHAEL, ENIN</t>
  </si>
  <si>
    <t>0,40 m²</t>
  </si>
  <si>
    <t>JANS MAIA, UNIP. LDA</t>
  </si>
  <si>
    <t>CESARIANO, ENIN</t>
  </si>
  <si>
    <t>0, 40 m²</t>
  </si>
  <si>
    <t>TAIS LEONITO,ENIN</t>
  </si>
  <si>
    <t>SAMUEL MAI ALA,ENIN</t>
  </si>
  <si>
    <t>KIOS LAURI, ENIN</t>
  </si>
  <si>
    <t>MARCELO DE DEUS (PADAIRAGA), ENIN</t>
  </si>
  <si>
    <t>HABURAS IMPREZA BILULI,ENIN</t>
  </si>
  <si>
    <t>LOJA NINA, ENIN</t>
  </si>
  <si>
    <r>
      <rPr>
        <sz val="12"/>
        <color indexed="8"/>
        <rFont val="Calibri"/>
        <family val="2"/>
        <charset val="134"/>
      </rPr>
      <t>JOSE GON</t>
    </r>
    <r>
      <rPr>
        <sz val="12"/>
        <color indexed="8"/>
        <rFont val="Calibri"/>
        <family val="2"/>
        <charset val="134"/>
      </rPr>
      <t>Ç</t>
    </r>
    <r>
      <rPr>
        <sz val="12"/>
        <color indexed="8"/>
        <rFont val="Calibri"/>
        <family val="2"/>
        <charset val="134"/>
      </rPr>
      <t>ALVES (MALIMEA HADOMI, ENIN)</t>
    </r>
  </si>
  <si>
    <t>LOJA BORDE</t>
  </si>
  <si>
    <t>BARETO JACSON,UNIP.LDA</t>
  </si>
  <si>
    <t>KARPINTEIRA PUN PUT, UNIP . LDA</t>
  </si>
  <si>
    <t>Rua Talimoro</t>
  </si>
  <si>
    <t>CRPINTARIA JEMELPAS, ENIN</t>
  </si>
  <si>
    <t>LOJA NEWEST, UNIP.LDA</t>
  </si>
  <si>
    <t>RAEFOAHOSAN,ENIN</t>
  </si>
  <si>
    <t>BADINAS MARTINS</t>
  </si>
  <si>
    <t>ADI ARAUJO SIEMPRE, ENIN</t>
  </si>
  <si>
    <t>RUA TRAVESSA</t>
  </si>
  <si>
    <t>MEAALFI, ENIN</t>
  </si>
  <si>
    <t>RUA</t>
  </si>
  <si>
    <t>SADLIN AMOR, ENIN</t>
  </si>
  <si>
    <t>BECO POETALI</t>
  </si>
  <si>
    <t>KARPINTARIA RIATEL ANAN, ENIN</t>
  </si>
  <si>
    <t>RUA A4 RIHEU</t>
  </si>
  <si>
    <t>CARMINDA SALON, ENIN</t>
  </si>
  <si>
    <t>BUILOR LOKOMALI, ENIN</t>
  </si>
  <si>
    <t>SABAIUKUN, ENIN</t>
  </si>
  <si>
    <t>CARPINTARIA BEHALI, ENIN</t>
  </si>
  <si>
    <t>SESCKO CRYLONG, ENIN</t>
  </si>
  <si>
    <t>LOJA/ QUILINA UNIP.LDA</t>
  </si>
  <si>
    <t>40 m²</t>
  </si>
  <si>
    <t>LEOJED, ENIN</t>
  </si>
  <si>
    <t>TELEKOMCEL</t>
  </si>
  <si>
    <t>Rua Ema Rui</t>
  </si>
  <si>
    <t>Xapa/Chapa</t>
  </si>
  <si>
    <t>0.84 m²</t>
  </si>
  <si>
    <t>6.00 m²</t>
  </si>
  <si>
    <t>pala</t>
  </si>
  <si>
    <t>5 m²</t>
  </si>
  <si>
    <t>6,80 m²</t>
  </si>
  <si>
    <t>6 m²</t>
  </si>
  <si>
    <t>8 m²</t>
  </si>
  <si>
    <t>16 m²</t>
  </si>
  <si>
    <t>LOJA TELEMOR</t>
  </si>
  <si>
    <t>TOMAS SARDEDEUS, ENIN</t>
  </si>
  <si>
    <t>KIOS LAKATEU</t>
  </si>
  <si>
    <t>QDIDIN SEVICE HP, ENIN</t>
  </si>
  <si>
    <t>ER43 RAITARAN, ENIN</t>
  </si>
  <si>
    <t>TIMOR GLOVAL</t>
  </si>
  <si>
    <t>Av. Railaco</t>
  </si>
  <si>
    <t>LINA SUWAJI RESTAURANTE,LDA</t>
  </si>
  <si>
    <t>AMDORES ENIN</t>
  </si>
  <si>
    <t>CLARA MENEZES,ENIN</t>
  </si>
  <si>
    <t>INAMORI,ENIN</t>
  </si>
  <si>
    <t>MARIO XAVIER DO SANTOS</t>
  </si>
  <si>
    <t>FLAHELDA,ENIN</t>
  </si>
  <si>
    <t>CARPINTARIA LAO HAMOTUK.UNIP,LDA</t>
  </si>
  <si>
    <t>GRAND TOTAL NEBE SELU</t>
  </si>
  <si>
    <t xml:space="preserve">
Fransico Menezes  Gago</t>
  </si>
  <si>
    <t>Julio Soares Madeira L.cg</t>
  </si>
  <si>
    <t xml:space="preserve">Xefe Depart Merkadu </t>
  </si>
  <si>
    <t>Lista Emprezario / Negociante Sira  nebe mak selu ona Taxa iha Autoridade Municipio Ermera  Hahu Husi Fulan Janeiro - Dezembro Tinan 2025</t>
  </si>
  <si>
    <t>Tipu Publisidade</t>
  </si>
  <si>
    <t>Total 
Pimensaun</t>
  </si>
  <si>
    <t>Filomena Bareto Horta, Enin</t>
  </si>
  <si>
    <t>Rua Merkadu</t>
  </si>
  <si>
    <t>KIOS RAEMET LEPA, ENIN</t>
  </si>
  <si>
    <t>IPONALRO, UNIP. Lda</t>
  </si>
  <si>
    <t>Rua Hatulia</t>
  </si>
  <si>
    <t>2,7 m²</t>
  </si>
  <si>
    <t>PALAPACO UNIP, PESOAL,LDA</t>
  </si>
  <si>
    <t>Avenida Dili</t>
  </si>
  <si>
    <t>Unidade Movel</t>
  </si>
  <si>
    <t>0,55 m²</t>
  </si>
  <si>
    <t>TEMU ROSE, ENIM</t>
  </si>
  <si>
    <t>Avenida Railaco</t>
  </si>
  <si>
    <t>Heneiken Timor S.A</t>
  </si>
  <si>
    <t>LOJA JONIWIBO LDA</t>
  </si>
  <si>
    <t>Loja Deseng I</t>
  </si>
  <si>
    <t xml:space="preserve">Faixas </t>
  </si>
  <si>
    <t>Loja Deseng II</t>
  </si>
  <si>
    <t>Zainani Restaurante I</t>
  </si>
  <si>
    <t>Zainani Restaurante II</t>
  </si>
  <si>
    <t>Companha Mistader</t>
  </si>
  <si>
    <t>Rua Fahirosa</t>
  </si>
  <si>
    <t xml:space="preserve">Fitun Prikanan </t>
  </si>
  <si>
    <t>Loza Zhoumu Xiandong I lda.</t>
  </si>
  <si>
    <t>Antonio mau ati (RITOE AGUS )</t>
  </si>
  <si>
    <t>Merpol unip.lda</t>
  </si>
  <si>
    <t>Dollatije Restaurante</t>
  </si>
  <si>
    <t>Xiubowei-fudi</t>
  </si>
  <si>
    <t>Rental Cs 2007</t>
  </si>
  <si>
    <t>Quinntiliano Soares de Araujo,enin</t>
  </si>
  <si>
    <t>0.80 m²</t>
  </si>
  <si>
    <t>KARA DEJOY,LDA</t>
  </si>
  <si>
    <t>Avenida.bairo pite</t>
  </si>
  <si>
    <t>1.1m²</t>
  </si>
  <si>
    <t>AFIA TAYLOS &amp; BROUTIQUE UNIP.LDA</t>
  </si>
  <si>
    <t>27/03/2025</t>
  </si>
  <si>
    <t>2.1m²</t>
  </si>
  <si>
    <t>JHYMEJUDODEIRA</t>
  </si>
  <si>
    <t>24/04/2025</t>
  </si>
  <si>
    <t>Estrada Poetete</t>
  </si>
  <si>
    <t>1.30m²</t>
  </si>
  <si>
    <t>Emilia Brites,enin</t>
  </si>
  <si>
    <t>FARMACIA &amp; CLINICA EMANUAEL SEIXAS DOS SANTOS UNIP.LDA</t>
  </si>
  <si>
    <t>25/04/2025</t>
  </si>
  <si>
    <t>RUA NUREP ASIKO</t>
  </si>
  <si>
    <t>LOTARIA DE AMIZADE</t>
  </si>
  <si>
    <t>29/04/2025</t>
  </si>
  <si>
    <t>Beco  ER MER MAET</t>
  </si>
  <si>
    <t>TABULETA</t>
  </si>
  <si>
    <t>PAINEL</t>
  </si>
  <si>
    <t>25m²</t>
  </si>
  <si>
    <t>PROGRESSU TAXA PUBLICIDADE MUNISIPIO ERMERA BA TINAN 2019 TO 2025</t>
  </si>
  <si>
    <t>Munisipio</t>
  </si>
  <si>
    <t>ERMERA</t>
  </si>
  <si>
    <t>fulan</t>
  </si>
  <si>
    <t>valor Taxa</t>
  </si>
  <si>
    <t>Janeiro</t>
  </si>
  <si>
    <t>Fevereiru</t>
  </si>
  <si>
    <t>Marsu</t>
  </si>
  <si>
    <t>Abril</t>
  </si>
  <si>
    <t>Maiu</t>
  </si>
  <si>
    <r>
      <rPr>
        <b/>
        <sz val="12"/>
        <color indexed="8"/>
        <rFont val="Calibri"/>
        <family val="2"/>
        <charset val="134"/>
      </rPr>
      <t>Ju</t>
    </r>
    <r>
      <rPr>
        <b/>
        <sz val="12"/>
        <color indexed="8"/>
        <rFont val="Calibri"/>
        <family val="2"/>
        <charset val="134"/>
      </rPr>
      <t>ñu</t>
    </r>
  </si>
  <si>
    <t>Jullu</t>
  </si>
  <si>
    <t>Agustu</t>
  </si>
  <si>
    <t>Setembru</t>
  </si>
  <si>
    <t>Outubru</t>
  </si>
  <si>
    <t>Novembru</t>
  </si>
  <si>
    <t>Dezembru</t>
  </si>
  <si>
    <t>TOTAL KADA TINAN</t>
  </si>
  <si>
    <t>GRAND TOTAL, TINANV 2019 ATE  TINAN 2025</t>
  </si>
  <si>
    <t>GRAND TOTAL, TINAN  2023 ATE  TINAN 2028</t>
  </si>
  <si>
    <t>Aut. Municipal Ermera</t>
  </si>
  <si>
    <t>Fulan</t>
  </si>
  <si>
    <t>Taxa Tinan 2019</t>
  </si>
  <si>
    <t>Taxa Tinan 2020</t>
  </si>
  <si>
    <t>Taxa Tinan 2021</t>
  </si>
  <si>
    <t>Taxa Tinan 2022</t>
  </si>
  <si>
    <t>Taxa Tinan 2023</t>
  </si>
  <si>
    <t>Taxa Tinan 2024</t>
  </si>
  <si>
    <t>Total</t>
  </si>
  <si>
    <t>Obs</t>
  </si>
  <si>
    <t>M. Ermera</t>
  </si>
  <si>
    <t>Jan - Dez</t>
  </si>
  <si>
    <t>Jan - Set</t>
  </si>
  <si>
    <t>Implementa ona</t>
  </si>
  <si>
    <t>Grand Total</t>
  </si>
  <si>
    <t>Edelmiro J.de Deus</t>
  </si>
  <si>
    <t>Oficial tek Publisidade</t>
  </si>
  <si>
    <t xml:space="preserve"> Diretor Gestaun Mercado e Turismo</t>
  </si>
  <si>
    <t>TINAN</t>
  </si>
  <si>
    <t>TOTAL EMPREZA KADA TINAN</t>
  </si>
  <si>
    <t>TOTAL GERAL</t>
  </si>
  <si>
    <t>TOTAL TAXA 2019 ATE 2022</t>
  </si>
  <si>
    <t>Empreza</t>
  </si>
  <si>
    <t xml:space="preserve">No Seri </t>
  </si>
  <si>
    <t>020</t>
  </si>
  <si>
    <r>
      <rPr>
        <b/>
        <sz val="11"/>
        <color indexed="8"/>
        <rFont val="Arial"/>
        <family val="2"/>
        <charset val="134"/>
      </rPr>
      <t>I.</t>
    </r>
    <r>
      <rPr>
        <b/>
        <sz val="11"/>
        <color indexed="8"/>
        <rFont val="Times New Roman"/>
        <family val="1"/>
        <charset val="134"/>
      </rPr>
      <t xml:space="preserve">    </t>
    </r>
    <r>
      <rPr>
        <b/>
        <sz val="11"/>
        <color indexed="8"/>
        <rFont val="Arial"/>
        <family val="2"/>
        <charset val="134"/>
      </rPr>
      <t>Identidade Pagador</t>
    </r>
  </si>
  <si>
    <t>: PT TELEKOMUNIKASI INDONESIA INTERNASIONAL (TL),S.A.</t>
  </si>
  <si>
    <t>Sede</t>
  </si>
  <si>
    <t>: Av. Pedro Lemos Ermera-Gleno</t>
  </si>
  <si>
    <t>Numeru do Impostu</t>
  </si>
  <si>
    <t>:1146362/MCIA/VI/2022</t>
  </si>
  <si>
    <r>
      <rPr>
        <b/>
        <sz val="11"/>
        <color indexed="8"/>
        <rFont val="Arial"/>
        <family val="2"/>
        <charset val="134"/>
      </rPr>
      <t>II.</t>
    </r>
    <r>
      <rPr>
        <b/>
        <sz val="11"/>
        <color indexed="8"/>
        <rFont val="Times New Roman"/>
        <family val="1"/>
        <charset val="134"/>
      </rPr>
      <t xml:space="preserve">   </t>
    </r>
    <r>
      <rPr>
        <b/>
        <sz val="11"/>
        <color indexed="8"/>
        <rFont val="Arial"/>
        <family val="2"/>
        <charset val="134"/>
      </rPr>
      <t>Deskrisaun Taxa Administrativa (Fulan 12 )</t>
    </r>
  </si>
  <si>
    <t xml:space="preserve">Dimensaun Publisidade (m²) </t>
  </si>
  <si>
    <t>VAP/DAY</t>
  </si>
  <si>
    <t>VAP/$</t>
  </si>
  <si>
    <t>Durasaun Licensa/Loron</t>
  </si>
  <si>
    <t>Total $</t>
  </si>
  <si>
    <t>Total Nebe sei selu U$ (25 %)</t>
  </si>
  <si>
    <t>PT TELCOMCEL</t>
  </si>
  <si>
    <t xml:space="preserve">Xapa </t>
  </si>
  <si>
    <t>Sonora</t>
  </si>
  <si>
    <t>250 Detik</t>
  </si>
  <si>
    <t>12 Kali</t>
  </si>
  <si>
    <t>Total Taxa ba tinan 2022 (Fulan 12 )</t>
  </si>
  <si>
    <t>III.  No. Bancaria de Receitas</t>
  </si>
  <si>
    <t>No. Konta Bancaria /Banku</t>
  </si>
  <si>
    <t>: 310 021 9772 373</t>
  </si>
  <si>
    <t>No. IBAN</t>
  </si>
  <si>
    <t>: TL380040310021977237393</t>
  </si>
  <si>
    <t>Naran Konta BanKaria</t>
  </si>
  <si>
    <t>: Conta Oficial Autoridade Municipal de Ermera</t>
  </si>
  <si>
    <t>Benefesario</t>
  </si>
  <si>
    <t>: Autoridade Municipal de Ermera</t>
  </si>
  <si>
    <r>
      <rPr>
        <sz val="10"/>
        <color indexed="8"/>
        <rFont val="Arial"/>
        <family val="2"/>
        <charset val="134"/>
      </rPr>
      <t xml:space="preserve"> (</t>
    </r>
    <r>
      <rPr>
        <u/>
        <sz val="10"/>
        <color indexed="8"/>
        <rFont val="Arial"/>
        <family val="2"/>
        <charset val="134"/>
      </rPr>
      <t xml:space="preserve">Simão F. Piedade Babo </t>
    </r>
    <r>
      <rPr>
        <sz val="10"/>
        <color indexed="8"/>
        <rFont val="Arial"/>
        <family val="2"/>
        <charset val="134"/>
      </rPr>
      <t xml:space="preserve">) </t>
    </r>
  </si>
  <si>
    <t xml:space="preserve">     Xefe Depart. Gestâo Mercado e Turismo</t>
  </si>
  <si>
    <t xml:space="preserve">                     Diretor Gestâo Mercado e Turismo</t>
  </si>
  <si>
    <r>
      <rPr>
        <sz val="10"/>
        <color indexed="8"/>
        <rFont val="Arial"/>
        <family val="2"/>
        <charset val="134"/>
      </rPr>
      <t>(</t>
    </r>
    <r>
      <rPr>
        <u/>
        <sz val="10"/>
        <color indexed="8"/>
        <rFont val="Arial"/>
        <family val="2"/>
        <charset val="134"/>
      </rPr>
      <t>Eusébio Salsinha</t>
    </r>
    <r>
      <rPr>
        <sz val="10"/>
        <color indexed="8"/>
        <rFont val="Arial"/>
        <family val="2"/>
        <charset val="134"/>
      </rPr>
      <t>)</t>
    </r>
  </si>
  <si>
    <t>Presidente Autoridade Municipal de Ermera</t>
  </si>
  <si>
    <t>III. No. Bancaria de  Receitas</t>
  </si>
  <si>
    <t>No. Konta Bancaria / Banku</t>
  </si>
  <si>
    <t>Naran Konta Bancaria</t>
  </si>
  <si>
    <t>: Conta Official Autoridade Municipal de Ermera</t>
  </si>
  <si>
    <t>KONTA SELU TASA PUBLISITARIA</t>
  </si>
  <si>
    <t>PROGRESSU TAXA PUBLICIDADE MUNISIPIO ERMERA</t>
  </si>
  <si>
    <t>GRAND TOTAL, TINANV 2019 ATE  TINAN 2022</t>
  </si>
  <si>
    <t>GRAND TOTAL, TINANV 2023 ATE  TINAN 2028</t>
  </si>
  <si>
    <t>Actual 2023</t>
  </si>
  <si>
    <t>Projection 2023</t>
  </si>
  <si>
    <t>Projection</t>
  </si>
  <si>
    <t>Ministry</t>
  </si>
  <si>
    <t>Revenue Line Item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</si>
  <si>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</si>
  <si>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</si>
  <si>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</si>
  <si>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</si>
  <si>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</si>
  <si>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</si>
  <si>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</si>
  <si>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</si>
  <si>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</si>
  <si>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</si>
  <si>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</si>
  <si>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</si>
  <si>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Eksplikasaun kona ba Projeksaun</t>
  </si>
  <si>
    <t>Ermera Municipality</t>
  </si>
  <si>
    <t>AM de Ermera
Advertising Revenue</t>
  </si>
  <si>
    <t xml:space="preserve">Projeksaun kada tinan sempre aumeta </t>
  </si>
  <si>
    <t xml:space="preserve">ALEXANDRINO DE J.MARTINS( FIDO-DIDO) </t>
  </si>
  <si>
    <t>Estrada fatubesi</t>
  </si>
  <si>
    <t>LORBAT UNIP,LDA</t>
  </si>
  <si>
    <t>15/05/2025</t>
  </si>
  <si>
    <t xml:space="preserve">TALILEU TALMES,ENIN </t>
  </si>
  <si>
    <t>Estrada Mertutu</t>
  </si>
  <si>
    <t xml:space="preserve">BASMERI JAVA </t>
  </si>
  <si>
    <t>Estrada Fatubesi</t>
  </si>
  <si>
    <t xml:space="preserve">LOZA Primaveira </t>
  </si>
  <si>
    <t xml:space="preserve">Fitun Kaduak (Fan Pulsa Lintrik) </t>
  </si>
  <si>
    <t>23/05/2025</t>
  </si>
  <si>
    <t>1.50 m²</t>
  </si>
  <si>
    <t>ADELIA GOMES BARROS</t>
  </si>
  <si>
    <t>30/05/2025</t>
  </si>
  <si>
    <t>Rua Riheu</t>
  </si>
  <si>
    <t>LEONOR GAGO ( KIOS INCO GAGO ) ENIN</t>
  </si>
  <si>
    <t>Estrada Hatulia A</t>
  </si>
  <si>
    <t>MUHAMAD ARAFA EXPORT &amp; INPOR,LDA</t>
  </si>
  <si>
    <t>AHMED EL-SAIE D SAISR</t>
  </si>
  <si>
    <t>ESTRADA DAUHATI</t>
  </si>
  <si>
    <t>2.50 m²</t>
  </si>
  <si>
    <t xml:space="preserve">ANJESAL </t>
  </si>
  <si>
    <t xml:space="preserve">DBR ARMANDA 1ENIN </t>
  </si>
  <si>
    <t>LOJA MARJU ENIN</t>
  </si>
  <si>
    <t>NASMA BERHATO,ENIN</t>
  </si>
  <si>
    <t>BE'E MOR GROUP CO,LDA</t>
  </si>
  <si>
    <t>Laulara/Aileu</t>
  </si>
  <si>
    <t>DIVANJENIVIA UNIP.LDA</t>
  </si>
  <si>
    <t>Estrada Manusae</t>
  </si>
  <si>
    <t xml:space="preserve">MENU BA TAXA PUBLISITARIA HAHU HUSI TINAN 2019 TO 2025 HO NIA TOTAL TAXA </t>
  </si>
  <si>
    <t>Taxa Tinan 2025</t>
  </si>
  <si>
    <t>Rezumu Taxa Publisidade ho nia Progresu iha Autoridade Municipal de Ermera Husi Tinan 2019 Ate 2025</t>
  </si>
  <si>
    <t>Total Empreza nebe selu hahu tinan 2019 ate 2025</t>
  </si>
  <si>
    <t>NOEZIO BELO EXPOSTO GALUCHO</t>
  </si>
  <si>
    <t>OFFICIAL TEKNIKO PUBLISITARIA GMT ERMERA</t>
  </si>
  <si>
    <t>CARLITO DA SILVA ODAMATAN MUTIN ,ENIN</t>
  </si>
  <si>
    <t>18/06/2025</t>
  </si>
  <si>
    <t>SANCHO XAVIER ( BUIBISILEBU</t>
  </si>
  <si>
    <t>18/06/2035</t>
  </si>
  <si>
    <t>Etrada Fatubesi</t>
  </si>
  <si>
    <t xml:space="preserve">ZINO PEREIRA SANTOS </t>
  </si>
  <si>
    <t>20/06/2025</t>
  </si>
  <si>
    <t>Travessa FATUBOLU</t>
  </si>
  <si>
    <t>23/06/2025</t>
  </si>
  <si>
    <t>Rua Dona Ana Lemos</t>
  </si>
  <si>
    <t>30/06/2025</t>
  </si>
  <si>
    <t>46.50 m²</t>
  </si>
  <si>
    <t xml:space="preserve">VIETTEL TIMOR, UNIP,LDA (Telemor) </t>
  </si>
  <si>
    <t>HORACIO SANCHES HALI-PAL,ENIN</t>
  </si>
  <si>
    <t>faixas</t>
  </si>
  <si>
    <t>Jeneon , enin,sucursal</t>
  </si>
  <si>
    <t>0.90m²</t>
  </si>
  <si>
    <t>Dacoli Star,Unip.LDA</t>
  </si>
  <si>
    <t>16/07/2025</t>
  </si>
  <si>
    <t>0,60m²</t>
  </si>
  <si>
    <t>17/07/2025</t>
  </si>
  <si>
    <t>KIOS  PAMABA,ENIN</t>
  </si>
  <si>
    <t>LOZA ABC ALFA OMEGA</t>
  </si>
  <si>
    <t>21/07/2025</t>
  </si>
  <si>
    <t>LOJA TINGZYYUNG FORFEI</t>
  </si>
  <si>
    <t>23/07/2025</t>
  </si>
  <si>
    <t>LEUBERETA,ENIN</t>
  </si>
  <si>
    <t>LOZA ATRAI ASU-UBU,ENIN</t>
  </si>
  <si>
    <t>29/07/25</t>
  </si>
  <si>
    <t>EFBRAM CASEBO UNIP.LDA</t>
  </si>
  <si>
    <t>24/07/25</t>
  </si>
  <si>
    <t>HUI TAI LANG ,LDA</t>
  </si>
  <si>
    <t>30/07/25</t>
  </si>
  <si>
    <t>AVENIDA DILI</t>
  </si>
  <si>
    <t>CEMENT TIMOR TRADING,S.A</t>
  </si>
  <si>
    <t>AVENIDA, RUA , TRAVESSA</t>
  </si>
  <si>
    <t>FAIXAS</t>
  </si>
  <si>
    <t>22.16m²</t>
  </si>
  <si>
    <t>ANMASO</t>
  </si>
  <si>
    <t>DELFINA DE JESUS, ENIN</t>
  </si>
  <si>
    <t>KIOS JUSTINA LEU-MAU MESAK ,ENIN</t>
  </si>
  <si>
    <t>15/08/2025</t>
  </si>
  <si>
    <t>SEISURA UNIP.LDA</t>
  </si>
  <si>
    <t>NANDANA RES2,ENIN</t>
  </si>
  <si>
    <t>18/08/2025</t>
  </si>
  <si>
    <t>2.25m²</t>
  </si>
  <si>
    <t xml:space="preserve">MANUEL BABO SALSINHA ENIN </t>
  </si>
  <si>
    <t xml:space="preserve">SUMALE- AIGUA </t>
  </si>
  <si>
    <t>27/08/2026</t>
  </si>
  <si>
    <t>0.75m²</t>
  </si>
  <si>
    <t>RENTAL MELZIP,ENIN</t>
  </si>
  <si>
    <t>Rua Lorenco doSantos</t>
  </si>
  <si>
    <t>28/08/2026</t>
  </si>
  <si>
    <t>Rua Railako Motahare</t>
  </si>
  <si>
    <t>EDM 2 , UNIP,LDA</t>
  </si>
  <si>
    <t>15/09/2025</t>
  </si>
  <si>
    <t>Banudo B.H.L</t>
  </si>
  <si>
    <t>EDM 1 , UNIP,LDA</t>
  </si>
  <si>
    <t>17/09/2025</t>
  </si>
  <si>
    <t>TELEKOMSEL</t>
  </si>
  <si>
    <t>112.05m²</t>
  </si>
  <si>
    <t>GRAND TOTAL NE'EBE SELU TAXA PUBLISITARIA</t>
  </si>
  <si>
    <t>ESPERO 1&amp;2</t>
  </si>
  <si>
    <t>22/09/2025</t>
  </si>
  <si>
    <t>RUA,AVENIDA</t>
  </si>
  <si>
    <t>070&amp;0.50m²</t>
  </si>
  <si>
    <t>CRISOLOGO ESPERANSA UNIP,LDA</t>
  </si>
  <si>
    <t xml:space="preserve">RAI -BUTI </t>
  </si>
  <si>
    <t>NO</t>
  </si>
  <si>
    <t>NARAN EMPREZA</t>
  </si>
  <si>
    <t>FATIN PUBLIKASAUN</t>
  </si>
  <si>
    <t>TIPO</t>
  </si>
  <si>
    <t>MEDIDA</t>
  </si>
  <si>
    <t>SELU TAXA</t>
  </si>
  <si>
    <t>TIMOR TELECOM</t>
  </si>
  <si>
    <t>BUILOR LOKOMALI</t>
  </si>
  <si>
    <t>ARMANDO SALSINHA MARTINS (LISKABMHT)ENIN</t>
  </si>
  <si>
    <t>DOLETEIZE RESTAURANTE</t>
  </si>
  <si>
    <t>TEMU ROSE ENIN</t>
  </si>
  <si>
    <r>
      <t xml:space="preserve">#. TOTAL EMPREJA NO NEGOSIANTE  NEBE MAK  EKIPA TEKNIK PREPARA ONA FATURA IHA </t>
    </r>
    <r>
      <rPr>
        <sz val="18"/>
        <color rgb="FFFF0000"/>
        <rFont val="Calibri"/>
        <family val="2"/>
      </rPr>
      <t>126</t>
    </r>
    <r>
      <rPr>
        <sz val="18"/>
        <color indexed="8"/>
        <rFont val="Calibri"/>
        <family val="2"/>
      </rPr>
      <t xml:space="preserve">   </t>
    </r>
  </si>
  <si>
    <r>
      <t xml:space="preserve"># SELU ONA TIONA MAIBE SEIDAU SIMU SERTIFIKADU </t>
    </r>
    <r>
      <rPr>
        <b/>
        <sz val="20"/>
        <color rgb="FFFF0000"/>
        <rFont val="Calibri"/>
        <family val="2"/>
      </rPr>
      <t>26</t>
    </r>
  </si>
  <si>
    <r>
      <t xml:space="preserve">#. SELU ONA TAXA BA KOFRI ESTADU IHA </t>
    </r>
    <r>
      <rPr>
        <sz val="20"/>
        <color rgb="FFFF0000"/>
        <rFont val="Calibri"/>
        <family val="2"/>
      </rPr>
      <t>79</t>
    </r>
  </si>
  <si>
    <r>
      <t xml:space="preserve">#. SEIDAUK SELU  TAXA  IHA </t>
    </r>
    <r>
      <rPr>
        <sz val="20"/>
        <color rgb="FFFF0000"/>
        <rFont val="Calibri"/>
        <family val="2"/>
      </rPr>
      <t>21</t>
    </r>
  </si>
  <si>
    <r>
      <t xml:space="preserve">#. TAXA AGORA SELU OHA HO TOTAL </t>
    </r>
    <r>
      <rPr>
        <sz val="20"/>
        <color rgb="FFFF0000"/>
        <rFont val="Calibri"/>
        <family val="2"/>
      </rPr>
      <t>( 12,554.64 )</t>
    </r>
  </si>
  <si>
    <t>AUREA UNIP,LDA</t>
  </si>
  <si>
    <t>LiberTrimar 1 &amp; 2</t>
  </si>
  <si>
    <t>1.20m²</t>
  </si>
  <si>
    <t>ALDO ELEMORI,ENIN</t>
  </si>
  <si>
    <t>1.m²</t>
  </si>
  <si>
    <t>LAYLA,ENIN</t>
  </si>
  <si>
    <t>13/10/2025</t>
  </si>
  <si>
    <t>14/10/2025</t>
  </si>
  <si>
    <t>Carpintintaria lda/sandedidi unip,lda</t>
  </si>
  <si>
    <t>18/11/2025</t>
  </si>
  <si>
    <r>
      <t xml:space="preserve">#. TOTAL EMPREJA NO NEGOSIANTE  NEBE MAK  EKIPA TEKNIK PREPARA ONA FATURA IHA </t>
    </r>
    <r>
      <rPr>
        <sz val="18"/>
        <color rgb="FFFF0000"/>
        <rFont val="Calibri"/>
        <family val="2"/>
      </rPr>
      <t>100</t>
    </r>
    <r>
      <rPr>
        <sz val="18"/>
        <color indexed="8"/>
        <rFont val="Calibri"/>
        <family val="2"/>
      </rPr>
      <t xml:space="preserve">    PESOAL </t>
    </r>
    <r>
      <rPr>
        <sz val="18"/>
        <color rgb="FF000000"/>
        <rFont val="Calibri"/>
        <family val="2"/>
      </rPr>
      <t xml:space="preserve">IHA Q3 AUMENTA TAN </t>
    </r>
    <r>
      <rPr>
        <sz val="18"/>
        <color rgb="FFFF0000"/>
        <rFont val="Calibri"/>
        <family val="2"/>
      </rPr>
      <t xml:space="preserve">16 </t>
    </r>
    <r>
      <rPr>
        <sz val="18"/>
        <color indexed="8"/>
        <rFont val="Calibri"/>
        <family val="2"/>
      </rPr>
      <t xml:space="preserve">
#. SELU ONA TAXA BA KOFRI ESTADU IHA </t>
    </r>
    <r>
      <rPr>
        <sz val="18"/>
        <color rgb="FFFF0000"/>
        <rFont val="Calibri"/>
        <family val="2"/>
      </rPr>
      <t>85</t>
    </r>
    <r>
      <rPr>
        <sz val="18"/>
        <color indexed="8"/>
        <rFont val="Calibri"/>
        <family val="2"/>
      </rPr>
      <t xml:space="preserve">
#. SEIDAUK SELU  TAXA  IHA </t>
    </r>
    <r>
      <rPr>
        <sz val="18"/>
        <color rgb="FFFF0000"/>
        <rFont val="Calibri"/>
        <family val="2"/>
      </rPr>
      <t>15</t>
    </r>
    <r>
      <rPr>
        <sz val="18"/>
        <color indexed="8"/>
        <rFont val="Calibri"/>
        <family val="2"/>
      </rPr>
      <t xml:space="preserve">
#. TAXA AGORA SELU OHA HO TOTAL (</t>
    </r>
    <r>
      <rPr>
        <sz val="18"/>
        <color rgb="FFFF0000"/>
        <rFont val="Calibri"/>
        <family val="2"/>
      </rPr>
      <t xml:space="preserve"> 12,981.64</t>
    </r>
    <r>
      <rPr>
        <sz val="18"/>
        <color indexed="8"/>
        <rFont val="Calibri"/>
        <family val="2"/>
      </rPr>
      <t xml:space="preserve"> )</t>
    </r>
  </si>
  <si>
    <t>1.44m²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</si>
</sst>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0_);_(&quot;$&quot;* \(#,##0.000\);_(&quot;$&quot;* &quot;-&quot;??_);_(@_)"/>
    <numFmt numFmtId="165" formatCode="_(&quot;$&quot;* #,##0.0_);_(&quot;$&quot;* \(#,##0.0\);_(&quot;$&quot;* &quot;-&quot;??_);_(@_)"/>
    <numFmt numFmtId="166" formatCode="_-* #,##0.00_-;\-* #,##0.00_-;_-* &quot;-&quot;??_-;_-@_-"/>
    <numFmt numFmtId="167" formatCode="_-[$$-409]* #,##0_ ;_-[$$-409]* \-#,##0\ ;_-[$$-409]* &quot;-&quot;??_ ;_-@_ "/>
    <numFmt numFmtId="168" formatCode="_(&quot;$&quot;* #,##0_);_(&quot;$&quot;* \(#,##0\);_(&quot;$&quot;* &quot;-&quot;??_);_(@_)"/>
    <numFmt numFmtId="169" formatCode="_-[$$-409]* #,##0.00_ ;_-[$$-409]* \-#,##0.00\ ;_-[$$-409]* &quot;-&quot;??_ ;_-@_ "/>
  </numFmts>
  <fonts count="78">
    <font>
      <sz val="11"/>
      <color indexed="8"/>
      <name val="Calibri"/>
      <family val="2"/>
      <charset val="134"/>
    </font>
    <font>
      <sz val="12"/>
      <name val="Times New Roman"/>
      <family val="1"/>
    </font>
    <font>
      <b/>
      <sz val="14"/>
      <color indexed="8"/>
      <name val="Calibri"/>
      <family val="2"/>
      <charset val="134"/>
    </font>
    <font>
      <b/>
      <sz val="12"/>
      <color indexed="8"/>
      <name val="Calibri"/>
      <family val="2"/>
      <charset val="134"/>
    </font>
    <font>
      <b/>
      <sz val="12"/>
      <name val="Calibri"/>
      <family val="2"/>
      <charset val="134"/>
    </font>
    <font>
      <b/>
      <sz val="11"/>
      <name val="Calibri"/>
      <family val="2"/>
      <charset val="134"/>
    </font>
    <font>
      <sz val="12"/>
      <color indexed="8"/>
      <name val="Calibri"/>
      <family val="2"/>
      <charset val="134"/>
    </font>
    <font>
      <b/>
      <sz val="12"/>
      <color indexed="10"/>
      <name val="Calibri"/>
      <family val="2"/>
      <charset val="134"/>
    </font>
    <font>
      <b/>
      <sz val="18"/>
      <color indexed="8"/>
      <name val="Calibri"/>
      <family val="2"/>
      <charset val="134"/>
    </font>
    <font>
      <b/>
      <sz val="14"/>
      <name val="Calibri"/>
      <family val="2"/>
      <charset val="134"/>
    </font>
    <font>
      <sz val="24"/>
      <color indexed="8"/>
      <name val="Calibri"/>
      <family val="2"/>
      <charset val="134"/>
    </font>
    <font>
      <b/>
      <sz val="16"/>
      <color indexed="8"/>
      <name val="Calibri"/>
      <family val="2"/>
      <charset val="134"/>
    </font>
    <font>
      <sz val="8"/>
      <color indexed="8"/>
      <name val="Calibri"/>
      <family val="2"/>
      <charset val="134"/>
    </font>
    <font>
      <b/>
      <sz val="11"/>
      <color indexed="8"/>
      <name val="Calibri"/>
      <family val="2"/>
      <charset val="134"/>
    </font>
    <font>
      <u/>
      <sz val="11"/>
      <color indexed="8"/>
      <name val="Calibri"/>
      <family val="2"/>
      <charset val="134"/>
    </font>
    <font>
      <b/>
      <sz val="14"/>
      <color indexed="10"/>
      <name val="Calibri"/>
      <family val="2"/>
      <charset val="134"/>
    </font>
    <font>
      <sz val="14"/>
      <color indexed="8"/>
      <name val="Calibri"/>
      <family val="2"/>
      <charset val="134"/>
    </font>
    <font>
      <b/>
      <sz val="14"/>
      <color indexed="60"/>
      <name val="Calibri"/>
      <family val="2"/>
      <charset val="134"/>
    </font>
    <font>
      <b/>
      <sz val="12"/>
      <color indexed="8"/>
      <name val="Arial"/>
      <family val="2"/>
      <charset val="134"/>
    </font>
    <font>
      <sz val="12"/>
      <color indexed="8"/>
      <name val="Arial"/>
      <family val="2"/>
      <charset val="134"/>
    </font>
    <font>
      <b/>
      <u/>
      <sz val="12"/>
      <color indexed="8"/>
      <name val="Arial"/>
      <family val="2"/>
      <charset val="134"/>
    </font>
    <font>
      <b/>
      <sz val="11"/>
      <color indexed="8"/>
      <name val="Arial"/>
      <family val="2"/>
      <charset val="134"/>
    </font>
    <font>
      <b/>
      <i/>
      <sz val="11"/>
      <color indexed="8"/>
      <name val="Arial"/>
      <family val="2"/>
      <charset val="134"/>
    </font>
    <font>
      <sz val="10"/>
      <color indexed="8"/>
      <name val="Arial"/>
      <family val="2"/>
      <charset val="134"/>
    </font>
    <font>
      <b/>
      <sz val="9"/>
      <color indexed="8"/>
      <name val="Arial"/>
      <family val="2"/>
      <charset val="134"/>
    </font>
    <font>
      <b/>
      <sz val="10"/>
      <color indexed="8"/>
      <name val="Arial"/>
      <family val="2"/>
      <charset val="134"/>
    </font>
    <font>
      <u/>
      <sz val="10"/>
      <color indexed="8"/>
      <name val="Arial"/>
      <family val="2"/>
      <charset val="134"/>
    </font>
    <font>
      <sz val="16"/>
      <color indexed="8"/>
      <name val="Calibri"/>
      <family val="2"/>
      <charset val="134"/>
    </font>
    <font>
      <sz val="10"/>
      <color indexed="8"/>
      <name val="Calibri"/>
      <family val="2"/>
      <charset val="134"/>
    </font>
    <font>
      <sz val="12"/>
      <color indexed="8"/>
      <name val="Century Schoolbook"/>
      <family val="1"/>
      <charset val="134"/>
    </font>
    <font>
      <sz val="11"/>
      <color indexed="8"/>
      <name val="Arial Rounded MT Bold"/>
      <family val="2"/>
      <charset val="134"/>
    </font>
    <font>
      <b/>
      <sz val="14"/>
      <color indexed="9"/>
      <name val="Calibri"/>
      <family val="2"/>
      <charset val="134"/>
    </font>
    <font>
      <b/>
      <sz val="18"/>
      <color indexed="10"/>
      <name val="Calibri"/>
      <family val="2"/>
      <charset val="134"/>
    </font>
    <font>
      <b/>
      <sz val="16"/>
      <color indexed="8"/>
      <name val="Baskerville Old Face"/>
      <family val="1"/>
      <charset val="134"/>
    </font>
    <font>
      <b/>
      <sz val="12"/>
      <color indexed="8"/>
      <name val="Baskerville Old Face"/>
      <family val="1"/>
      <charset val="134"/>
    </font>
    <font>
      <b/>
      <sz val="16"/>
      <color indexed="10"/>
      <name val="Calibri"/>
      <family val="2"/>
      <charset val="134"/>
    </font>
    <font>
      <b/>
      <sz val="10"/>
      <color indexed="8"/>
      <name val="Calibri"/>
      <family val="2"/>
      <charset val="134"/>
    </font>
    <font>
      <b/>
      <sz val="8"/>
      <color indexed="8"/>
      <name val="Calibri"/>
      <family val="2"/>
      <charset val="134"/>
    </font>
    <font>
      <sz val="11"/>
      <color indexed="8"/>
      <name val="Arial"/>
      <family val="2"/>
      <charset val="134"/>
    </font>
    <font>
      <b/>
      <sz val="11"/>
      <color indexed="8"/>
      <name val="Century Schoolbook"/>
      <family val="1"/>
      <charset val="134"/>
    </font>
    <font>
      <b/>
      <sz val="14"/>
      <name val="Century Schoolbook"/>
      <family val="1"/>
      <charset val="134"/>
    </font>
    <font>
      <b/>
      <sz val="14"/>
      <color indexed="8"/>
      <name val="Baskerville Old Face"/>
      <family val="1"/>
      <charset val="134"/>
    </font>
    <font>
      <b/>
      <sz val="12"/>
      <color indexed="8"/>
      <name val="Century Schoolbook"/>
      <family val="1"/>
      <charset val="134"/>
    </font>
    <font>
      <b/>
      <sz val="9"/>
      <color indexed="8"/>
      <name val="Calibri"/>
      <family val="2"/>
      <charset val="134"/>
    </font>
    <font>
      <sz val="9"/>
      <color indexed="8"/>
      <name val="Calibri"/>
      <family val="2"/>
      <charset val="134"/>
    </font>
    <font>
      <sz val="10"/>
      <color indexed="8"/>
      <name val="Century Schoolbook"/>
      <family val="1"/>
      <charset val="134"/>
    </font>
    <font>
      <b/>
      <u/>
      <sz val="11"/>
      <color indexed="8"/>
      <name val="Calibri"/>
      <family val="2"/>
      <charset val="134"/>
    </font>
    <font>
      <b/>
      <sz val="11"/>
      <color indexed="8"/>
      <name val="Baskerville Old Face"/>
      <family val="1"/>
      <charset val="134"/>
    </font>
    <font>
      <sz val="11"/>
      <color indexed="8"/>
      <name val="Baskerville Old Face"/>
      <family val="1"/>
      <charset val="134"/>
    </font>
    <font>
      <sz val="10"/>
      <color indexed="8"/>
      <name val="Baskerville Old Face"/>
      <family val="1"/>
      <charset val="134"/>
    </font>
    <font>
      <sz val="12"/>
      <color indexed="8"/>
      <name val="Baskerville Old Face"/>
      <family val="1"/>
      <charset val="134"/>
    </font>
    <font>
      <b/>
      <sz val="12"/>
      <name val="Baskerville Old Face"/>
      <family val="1"/>
      <charset val="134"/>
    </font>
    <font>
      <u/>
      <sz val="11"/>
      <color indexed="8"/>
      <name val="Baskerville Old Face"/>
      <family val="1"/>
      <charset val="134"/>
    </font>
    <font>
      <b/>
      <sz val="10"/>
      <color indexed="8"/>
      <name val="Arial Rounded MT Bold"/>
      <family val="2"/>
      <charset val="134"/>
    </font>
    <font>
      <sz val="12"/>
      <color indexed="8"/>
      <name val="Times New Roman"/>
      <family val="1"/>
      <charset val="134"/>
    </font>
    <font>
      <b/>
      <sz val="12"/>
      <color indexed="8"/>
      <name val="Times New Roman"/>
      <family val="1"/>
      <charset val="134"/>
    </font>
    <font>
      <b/>
      <sz val="12"/>
      <name val="Times New Roman"/>
      <family val="1"/>
      <charset val="134"/>
    </font>
    <font>
      <sz val="10"/>
      <color indexed="8"/>
      <name val="Arial Rounded MT Bold"/>
      <family val="2"/>
      <charset val="134"/>
    </font>
    <font>
      <b/>
      <sz val="11"/>
      <color indexed="8"/>
      <name val="Arial Rounded MT Bold"/>
      <family val="2"/>
      <charset val="134"/>
    </font>
    <font>
      <sz val="11"/>
      <color indexed="10"/>
      <name val="Arial Rounded MT Bold"/>
      <family val="2"/>
      <charset val="134"/>
    </font>
    <font>
      <sz val="11"/>
      <color indexed="51"/>
      <name val="Arial Rounded MT Bold"/>
      <family val="2"/>
      <charset val="134"/>
    </font>
    <font>
      <sz val="11"/>
      <color indexed="40"/>
      <name val="Arial Rounded MT Bold"/>
      <family val="2"/>
      <charset val="134"/>
    </font>
    <font>
      <b/>
      <sz val="11"/>
      <color indexed="8"/>
      <name val="Times New Roman"/>
      <family val="1"/>
      <charset val="134"/>
    </font>
    <font>
      <sz val="11"/>
      <color indexed="8"/>
      <name val="Calibri"/>
      <family val="2"/>
      <charset val="134"/>
    </font>
    <font>
      <sz val="18"/>
      <color indexed="8"/>
      <name val="Calibri"/>
      <family val="2"/>
      <charset val="134"/>
    </font>
    <font>
      <sz val="18"/>
      <color rgb="FFFF0000"/>
      <name val="Calibri"/>
      <family val="2"/>
    </font>
    <font>
      <b/>
      <sz val="16"/>
      <color rgb="FFFF0000"/>
      <name val="Calibri"/>
      <family val="2"/>
      <charset val="134"/>
    </font>
    <font>
      <sz val="8"/>
      <name val="Calibri"/>
      <family val="2"/>
      <charset val="134"/>
    </font>
    <font>
      <b/>
      <sz val="11"/>
      <color indexed="8"/>
      <name val="Calibri"/>
      <family val="2"/>
    </font>
    <font>
      <b/>
      <sz val="16"/>
      <color rgb="FFC00000"/>
      <name val="Calibri"/>
      <family val="2"/>
    </font>
    <font>
      <b/>
      <sz val="16"/>
      <color indexed="8"/>
      <name val="Arial Black"/>
      <family val="2"/>
      <charset val="134"/>
    </font>
    <font>
      <b/>
      <sz val="16"/>
      <color rgb="FF000000"/>
      <name val="Baskerville Old Face"/>
      <family val="1"/>
    </font>
    <font>
      <sz val="18"/>
      <color rgb="FF000000"/>
      <name val="Calibri"/>
      <family val="2"/>
    </font>
    <font>
      <sz val="18"/>
      <color indexed="8"/>
      <name val="Calibri"/>
      <family val="2"/>
    </font>
    <font>
      <b/>
      <sz val="16"/>
      <color indexed="8"/>
      <name val="Calibri"/>
      <family val="2"/>
    </font>
    <font>
      <sz val="20"/>
      <color indexed="8"/>
      <name val="Calibri"/>
      <family val="2"/>
      <charset val="134"/>
    </font>
    <font>
      <b/>
      <sz val="20"/>
      <color rgb="FFFF0000"/>
      <name val="Calibri"/>
      <family val="2"/>
    </font>
    <font>
      <sz val="20"/>
      <color rgb="FFFF0000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9" fontId="63" fillId="0" borderId="0" applyFont="0" applyFill="0" applyBorder="0" applyAlignment="0" applyProtection="0">
      <alignment vertical="center"/>
    </xf>
  </cellStyleXfs>
  <cellXfs count="907">
    <xf numFmtId="0" fontId="0" fillId="0" borderId="0" xfId="0" applyAlignment="1"/>
    <xf numFmtId="0" fontId="3" fillId="0" borderId="6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44" fontId="4" fillId="4" borderId="6" xfId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4" fontId="6" fillId="4" borderId="0" xfId="1" applyFont="1" applyFill="1" applyBorder="1" applyAlignment="1"/>
    <xf numFmtId="44" fontId="7" fillId="4" borderId="0" xfId="1" applyFont="1" applyFill="1" applyBorder="1" applyAlignment="1">
      <alignment vertical="center"/>
    </xf>
    <xf numFmtId="44" fontId="4" fillId="4" borderId="8" xfId="1" applyFont="1" applyFill="1" applyBorder="1" applyAlignment="1">
      <alignment vertical="center"/>
    </xf>
    <xf numFmtId="0" fontId="0" fillId="0" borderId="9" xfId="0" applyBorder="1" applyAlignment="1"/>
    <xf numFmtId="0" fontId="2" fillId="4" borderId="11" xfId="0" applyFont="1" applyFill="1" applyBorder="1" applyAlignment="1"/>
    <xf numFmtId="0" fontId="9" fillId="4" borderId="12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44" fontId="6" fillId="4" borderId="6" xfId="1" applyFont="1" applyFill="1" applyBorder="1" applyAlignment="1"/>
    <xf numFmtId="0" fontId="3" fillId="4" borderId="6" xfId="0" applyFont="1" applyFill="1" applyBorder="1" applyAlignment="1">
      <alignment horizontal="center"/>
    </xf>
    <xf numFmtId="0" fontId="6" fillId="4" borderId="6" xfId="0" applyFont="1" applyFill="1" applyBorder="1" applyAlignment="1"/>
    <xf numFmtId="0" fontId="3" fillId="4" borderId="14" xfId="0" applyFont="1" applyFill="1" applyBorder="1" applyAlignment="1">
      <alignment horizontal="center" vertical="center"/>
    </xf>
    <xf numFmtId="44" fontId="6" fillId="4" borderId="15" xfId="1" applyFont="1" applyFill="1" applyBorder="1" applyAlignment="1"/>
    <xf numFmtId="0" fontId="3" fillId="4" borderId="15" xfId="0" applyFont="1" applyFill="1" applyBorder="1" applyAlignment="1">
      <alignment horizontal="center"/>
    </xf>
    <xf numFmtId="44" fontId="7" fillId="4" borderId="13" xfId="1" applyFont="1" applyFill="1" applyBorder="1" applyAlignment="1">
      <alignment vertical="center"/>
    </xf>
    <xf numFmtId="0" fontId="3" fillId="5" borderId="13" xfId="0" applyFont="1" applyFill="1" applyBorder="1" applyAlignment="1"/>
    <xf numFmtId="44" fontId="0" fillId="0" borderId="0" xfId="1" applyFont="1" applyAlignment="1"/>
    <xf numFmtId="44" fontId="12" fillId="0" borderId="0" xfId="1" applyFont="1" applyAlignment="1"/>
    <xf numFmtId="0" fontId="13" fillId="0" borderId="0" xfId="0" applyFont="1" applyAlignment="1"/>
    <xf numFmtId="44" fontId="6" fillId="4" borderId="0" xfId="1" applyFont="1" applyFill="1" applyAlignment="1"/>
    <xf numFmtId="0" fontId="3" fillId="5" borderId="8" xfId="0" applyFont="1" applyFill="1" applyBorder="1" applyAlignment="1"/>
    <xf numFmtId="44" fontId="7" fillId="4" borderId="8" xfId="1" applyFont="1" applyFill="1" applyBorder="1" applyAlignment="1">
      <alignment vertical="center"/>
    </xf>
    <xf numFmtId="0" fontId="3" fillId="5" borderId="8" xfId="0" applyFont="1" applyFill="1" applyBorder="1">
      <alignment vertical="center"/>
    </xf>
    <xf numFmtId="0" fontId="7" fillId="5" borderId="8" xfId="0" applyFont="1" applyFill="1" applyBorder="1">
      <alignment vertical="center"/>
    </xf>
    <xf numFmtId="44" fontId="15" fillId="4" borderId="6" xfId="0" applyNumberFormat="1" applyFont="1" applyFill="1" applyBorder="1" applyAlignment="1"/>
    <xf numFmtId="44" fontId="0" fillId="0" borderId="0" xfId="0" applyNumberFormat="1" applyAlignment="1"/>
    <xf numFmtId="0" fontId="8" fillId="0" borderId="19" xfId="0" applyFont="1" applyBorder="1">
      <alignment vertical="center"/>
    </xf>
    <xf numFmtId="0" fontId="0" fillId="0" borderId="19" xfId="0" applyBorder="1" applyAlignment="1"/>
    <xf numFmtId="44" fontId="16" fillId="0" borderId="0" xfId="1" applyFont="1" applyAlignment="1"/>
    <xf numFmtId="0" fontId="0" fillId="0" borderId="8" xfId="0" applyBorder="1" applyAlignment="1"/>
    <xf numFmtId="0" fontId="20" fillId="0" borderId="0" xfId="0" applyFont="1" applyAlignment="1">
      <alignment horizontal="center" vertical="center"/>
    </xf>
    <xf numFmtId="0" fontId="22" fillId="0" borderId="22" xfId="0" applyFont="1" applyBorder="1" applyAlignment="1">
      <alignment vertical="center" wrapText="1"/>
    </xf>
    <xf numFmtId="0" fontId="22" fillId="0" borderId="23" xfId="0" applyFont="1" applyBorder="1" applyAlignment="1">
      <alignment vertical="center" wrapText="1"/>
    </xf>
    <xf numFmtId="0" fontId="24" fillId="7" borderId="27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49" fontId="22" fillId="0" borderId="27" xfId="0" applyNumberFormat="1" applyFont="1" applyBorder="1" applyAlignment="1">
      <alignment horizontal="center" vertical="center" wrapText="1"/>
    </xf>
    <xf numFmtId="14" fontId="22" fillId="0" borderId="37" xfId="0" applyNumberFormat="1" applyFont="1" applyBorder="1" applyAlignment="1">
      <alignment horizontal="center" vertical="center" wrapText="1"/>
    </xf>
    <xf numFmtId="0" fontId="0" fillId="0" borderId="37" xfId="0" applyBorder="1" applyAlignment="1"/>
    <xf numFmtId="0" fontId="21" fillId="0" borderId="26" xfId="0" applyFont="1" applyBorder="1" applyAlignment="1">
      <alignment horizontal="center" vertical="center"/>
    </xf>
    <xf numFmtId="0" fontId="2" fillId="4" borderId="43" xfId="0" applyFont="1" applyFill="1" applyBorder="1" applyAlignment="1">
      <alignment horizontal="center"/>
    </xf>
    <xf numFmtId="0" fontId="23" fillId="4" borderId="7" xfId="0" applyFont="1" applyFill="1" applyBorder="1" applyAlignment="1">
      <alignment horizontal="left" vertical="center" wrapText="1"/>
    </xf>
    <xf numFmtId="0" fontId="23" fillId="4" borderId="7" xfId="0" applyFont="1" applyFill="1" applyBorder="1" applyAlignment="1">
      <alignment horizontal="center" vertical="center" wrapText="1"/>
    </xf>
    <xf numFmtId="44" fontId="23" fillId="4" borderId="7" xfId="1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left" vertical="center" wrapText="1"/>
    </xf>
    <xf numFmtId="0" fontId="23" fillId="4" borderId="6" xfId="0" applyFont="1" applyFill="1" applyBorder="1" applyAlignment="1">
      <alignment horizontal="center" vertical="center" wrapText="1"/>
    </xf>
    <xf numFmtId="44" fontId="23" fillId="4" borderId="6" xfId="1" applyFont="1" applyFill="1" applyBorder="1" applyAlignment="1">
      <alignment horizontal="center" vertical="center" wrapText="1"/>
    </xf>
    <xf numFmtId="0" fontId="23" fillId="4" borderId="47" xfId="0" applyFont="1" applyFill="1" applyBorder="1" applyAlignment="1">
      <alignment horizontal="left" vertical="center" wrapText="1"/>
    </xf>
    <xf numFmtId="0" fontId="23" fillId="4" borderId="47" xfId="0" applyFont="1" applyFill="1" applyBorder="1" applyAlignment="1">
      <alignment horizontal="center" vertical="center" wrapText="1"/>
    </xf>
    <xf numFmtId="44" fontId="23" fillId="4" borderId="47" xfId="1" applyFont="1" applyFill="1" applyBorder="1" applyAlignment="1">
      <alignment horizontal="center" vertical="center" wrapText="1"/>
    </xf>
    <xf numFmtId="165" fontId="23" fillId="4" borderId="51" xfId="1" applyNumberFormat="1" applyFont="1" applyFill="1" applyBorder="1" applyAlignment="1">
      <alignment horizontal="center" vertical="center" wrapText="1"/>
    </xf>
    <xf numFmtId="168" fontId="23" fillId="4" borderId="6" xfId="1" applyNumberFormat="1" applyFont="1" applyFill="1" applyBorder="1" applyAlignment="1">
      <alignment horizontal="center" vertical="center" wrapText="1"/>
    </xf>
    <xf numFmtId="165" fontId="23" fillId="4" borderId="49" xfId="1" applyNumberFormat="1" applyFont="1" applyFill="1" applyBorder="1" applyAlignment="1">
      <alignment horizontal="center" vertical="center" wrapText="1"/>
    </xf>
    <xf numFmtId="168" fontId="23" fillId="4" borderId="47" xfId="1" applyNumberFormat="1" applyFont="1" applyFill="1" applyBorder="1" applyAlignment="1">
      <alignment horizontal="center" vertical="center" wrapText="1"/>
    </xf>
    <xf numFmtId="165" fontId="23" fillId="4" borderId="52" xfId="1" applyNumberFormat="1" applyFont="1" applyFill="1" applyBorder="1" applyAlignment="1">
      <alignment horizontal="center" vertical="center" wrapText="1"/>
    </xf>
    <xf numFmtId="165" fontId="21" fillId="6" borderId="7" xfId="1" applyNumberFormat="1" applyFont="1" applyFill="1" applyBorder="1" applyAlignment="1">
      <alignment horizontal="center" vertical="center" wrapText="1"/>
    </xf>
    <xf numFmtId="4" fontId="0" fillId="0" borderId="0" xfId="0" applyNumberFormat="1" applyAlignment="1"/>
    <xf numFmtId="0" fontId="27" fillId="0" borderId="0" xfId="0" applyFont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28" fillId="0" borderId="0" xfId="0" applyFont="1" applyAlignment="1"/>
    <xf numFmtId="0" fontId="0" fillId="0" borderId="54" xfId="0" applyBorder="1" applyAlignment="1"/>
    <xf numFmtId="169" fontId="0" fillId="0" borderId="0" xfId="0" applyNumberFormat="1" applyAlignment="1"/>
    <xf numFmtId="169" fontId="30" fillId="0" borderId="0" xfId="0" applyNumberFormat="1" applyFont="1" applyAlignment="1"/>
    <xf numFmtId="0" fontId="30" fillId="0" borderId="0" xfId="0" applyFont="1" applyAlignment="1"/>
    <xf numFmtId="44" fontId="30" fillId="9" borderId="22" xfId="0" applyNumberFormat="1" applyFont="1" applyFill="1" applyBorder="1" applyAlignment="1">
      <alignment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27" fillId="0" borderId="41" xfId="0" applyFont="1" applyBorder="1" applyAlignment="1"/>
    <xf numFmtId="0" fontId="27" fillId="0" borderId="6" xfId="0" applyFont="1" applyBorder="1" applyAlignment="1">
      <alignment horizontal="center"/>
    </xf>
    <xf numFmtId="0" fontId="11" fillId="0" borderId="41" xfId="0" applyFont="1" applyBorder="1" applyAlignment="1"/>
    <xf numFmtId="0" fontId="11" fillId="0" borderId="6" xfId="0" applyFont="1" applyBorder="1" applyAlignment="1">
      <alignment horizontal="center"/>
    </xf>
    <xf numFmtId="0" fontId="27" fillId="0" borderId="55" xfId="0" applyFont="1" applyBorder="1" applyAlignment="1"/>
    <xf numFmtId="0" fontId="27" fillId="0" borderId="29" xfId="0" applyFont="1" applyBorder="1" applyAlignment="1">
      <alignment horizontal="center"/>
    </xf>
    <xf numFmtId="8" fontId="6" fillId="0" borderId="52" xfId="1" applyNumberFormat="1" applyFont="1" applyFill="1" applyBorder="1" applyAlignment="1"/>
    <xf numFmtId="0" fontId="13" fillId="6" borderId="6" xfId="0" applyFont="1" applyFill="1" applyBorder="1" applyAlignment="1">
      <alignment horizontal="center" vertical="center" wrapText="1"/>
    </xf>
    <xf numFmtId="8" fontId="0" fillId="0" borderId="6" xfId="0" applyNumberFormat="1" applyBorder="1" applyAlignment="1">
      <alignment horizontal="center" vertical="center" wrapText="1"/>
    </xf>
    <xf numFmtId="0" fontId="3" fillId="10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8" fontId="0" fillId="10" borderId="6" xfId="0" applyNumberFormat="1" applyFill="1" applyBorder="1" applyAlignment="1">
      <alignment horizontal="center" vertical="center" wrapText="1"/>
    </xf>
    <xf numFmtId="8" fontId="13" fillId="10" borderId="6" xfId="0" applyNumberFormat="1" applyFont="1" applyFill="1" applyBorder="1" applyAlignment="1">
      <alignment horizontal="center" vertical="center" wrapText="1"/>
    </xf>
    <xf numFmtId="8" fontId="13" fillId="4" borderId="6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44" fontId="0" fillId="4" borderId="6" xfId="1" applyFont="1" applyFill="1" applyBorder="1" applyAlignment="1">
      <alignment vertical="center"/>
    </xf>
    <xf numFmtId="8" fontId="13" fillId="0" borderId="6" xfId="1" applyNumberFormat="1" applyFont="1" applyBorder="1" applyAlignment="1">
      <alignment horizontal="center" vertical="center" wrapText="1"/>
    </xf>
    <xf numFmtId="44" fontId="0" fillId="10" borderId="6" xfId="1" applyFont="1" applyFill="1" applyBorder="1" applyAlignment="1">
      <alignment vertical="center"/>
    </xf>
    <xf numFmtId="8" fontId="31" fillId="11" borderId="6" xfId="1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2" fillId="4" borderId="58" xfId="0" applyFont="1" applyFill="1" applyBorder="1" applyAlignment="1"/>
    <xf numFmtId="0" fontId="9" fillId="4" borderId="61" xfId="0" applyFont="1" applyFill="1" applyBorder="1" applyAlignment="1">
      <alignment horizontal="center" vertical="center"/>
    </xf>
    <xf numFmtId="0" fontId="9" fillId="4" borderId="40" xfId="0" applyFont="1" applyFill="1" applyBorder="1" applyAlignment="1">
      <alignment horizontal="center" vertical="center"/>
    </xf>
    <xf numFmtId="0" fontId="2" fillId="4" borderId="40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44" fontId="6" fillId="4" borderId="47" xfId="1" applyFont="1" applyFill="1" applyBorder="1" applyAlignment="1"/>
    <xf numFmtId="0" fontId="3" fillId="4" borderId="47" xfId="0" applyFont="1" applyFill="1" applyBorder="1" applyAlignment="1">
      <alignment horizontal="center"/>
    </xf>
    <xf numFmtId="44" fontId="7" fillId="4" borderId="65" xfId="1" applyFont="1" applyFill="1" applyBorder="1" applyAlignment="1">
      <alignment vertical="center"/>
    </xf>
    <xf numFmtId="0" fontId="3" fillId="5" borderId="65" xfId="0" applyFont="1" applyFill="1" applyBorder="1" applyAlignment="1"/>
    <xf numFmtId="0" fontId="8" fillId="0" borderId="2" xfId="0" applyFont="1" applyBorder="1" applyAlignment="1">
      <alignment vertical="center" wrapText="1"/>
    </xf>
    <xf numFmtId="0" fontId="2" fillId="4" borderId="48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51" xfId="0" applyFont="1" applyFill="1" applyBorder="1" applyAlignment="1">
      <alignment horizontal="center" vertical="center"/>
    </xf>
    <xf numFmtId="44" fontId="6" fillId="4" borderId="49" xfId="1" applyFont="1" applyFill="1" applyBorder="1" applyAlignment="1"/>
    <xf numFmtId="0" fontId="3" fillId="4" borderId="9" xfId="0" applyFont="1" applyFill="1" applyBorder="1" applyAlignment="1">
      <alignment horizontal="center"/>
    </xf>
    <xf numFmtId="169" fontId="0" fillId="0" borderId="37" xfId="0" applyNumberFormat="1" applyBorder="1" applyAlignment="1"/>
    <xf numFmtId="44" fontId="6" fillId="0" borderId="37" xfId="1" applyFont="1" applyBorder="1" applyAlignment="1"/>
    <xf numFmtId="169" fontId="6" fillId="4" borderId="49" xfId="1" applyNumberFormat="1" applyFont="1" applyFill="1" applyBorder="1" applyAlignment="1"/>
    <xf numFmtId="44" fontId="6" fillId="4" borderId="52" xfId="1" applyFont="1" applyFill="1" applyBorder="1" applyAlignment="1"/>
    <xf numFmtId="0" fontId="3" fillId="4" borderId="32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44" fontId="7" fillId="4" borderId="59" xfId="1" applyFont="1" applyFill="1" applyBorder="1" applyAlignment="1">
      <alignment vertical="center"/>
    </xf>
    <xf numFmtId="0" fontId="3" fillId="5" borderId="59" xfId="0" applyFont="1" applyFill="1" applyBorder="1" applyAlignment="1"/>
    <xf numFmtId="44" fontId="7" fillId="4" borderId="69" xfId="1" applyFont="1" applyFill="1" applyBorder="1" applyAlignment="1">
      <alignment vertical="center"/>
    </xf>
    <xf numFmtId="0" fontId="3" fillId="5" borderId="70" xfId="0" applyFont="1" applyFill="1" applyBorder="1">
      <alignment vertical="center"/>
    </xf>
    <xf numFmtId="0" fontId="7" fillId="5" borderId="13" xfId="0" applyFont="1" applyFill="1" applyBorder="1">
      <alignment vertical="center"/>
    </xf>
    <xf numFmtId="0" fontId="11" fillId="4" borderId="71" xfId="0" applyFont="1" applyFill="1" applyBorder="1" applyAlignment="1"/>
    <xf numFmtId="166" fontId="0" fillId="0" borderId="0" xfId="0" applyNumberFormat="1" applyAlignment="1"/>
    <xf numFmtId="169" fontId="15" fillId="10" borderId="0" xfId="0" applyNumberFormat="1" applyFont="1" applyFill="1">
      <alignment vertical="center"/>
    </xf>
    <xf numFmtId="0" fontId="8" fillId="0" borderId="9" xfId="0" applyFont="1" applyBorder="1" applyAlignment="1">
      <alignment vertical="center" wrapText="1"/>
    </xf>
    <xf numFmtId="169" fontId="6" fillId="0" borderId="0" xfId="0" applyNumberFormat="1" applyFont="1" applyAlignment="1"/>
    <xf numFmtId="169" fontId="0" fillId="0" borderId="0" xfId="0" applyNumberFormat="1">
      <alignment vertical="center"/>
    </xf>
    <xf numFmtId="0" fontId="34" fillId="0" borderId="24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 wrapText="1"/>
    </xf>
    <xf numFmtId="169" fontId="34" fillId="0" borderId="25" xfId="0" applyNumberFormat="1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/>
    </xf>
    <xf numFmtId="0" fontId="34" fillId="4" borderId="75" xfId="0" applyFont="1" applyFill="1" applyBorder="1" applyAlignment="1">
      <alignment horizontal="center" vertical="center" wrapText="1"/>
    </xf>
    <xf numFmtId="0" fontId="6" fillId="4" borderId="61" xfId="0" applyFont="1" applyFill="1" applyBorder="1">
      <alignment vertical="center"/>
    </xf>
    <xf numFmtId="0" fontId="6" fillId="4" borderId="40" xfId="0" applyFont="1" applyFill="1" applyBorder="1">
      <alignment vertical="center"/>
    </xf>
    <xf numFmtId="0" fontId="6" fillId="4" borderId="48" xfId="0" applyFont="1" applyFill="1" applyBorder="1">
      <alignment vertical="center"/>
    </xf>
    <xf numFmtId="0" fontId="6" fillId="4" borderId="12" xfId="0" applyFont="1" applyFill="1" applyBorder="1">
      <alignment vertical="center"/>
    </xf>
    <xf numFmtId="0" fontId="6" fillId="4" borderId="7" xfId="0" applyFont="1" applyFill="1" applyBorder="1">
      <alignment vertical="center"/>
    </xf>
    <xf numFmtId="0" fontId="6" fillId="4" borderId="51" xfId="0" applyFont="1" applyFill="1" applyBorder="1">
      <alignment vertical="center"/>
    </xf>
    <xf numFmtId="0" fontId="6" fillId="4" borderId="9" xfId="0" applyFont="1" applyFill="1" applyBorder="1">
      <alignment vertical="center"/>
    </xf>
    <xf numFmtId="0" fontId="6" fillId="4" borderId="6" xfId="0" applyFont="1" applyFill="1" applyBorder="1">
      <alignment vertical="center"/>
    </xf>
    <xf numFmtId="14" fontId="6" fillId="4" borderId="6" xfId="0" applyNumberFormat="1" applyFont="1" applyFill="1" applyBorder="1" applyAlignment="1">
      <alignment horizontal="left" vertical="center"/>
    </xf>
    <xf numFmtId="0" fontId="6" fillId="4" borderId="9" xfId="0" applyFont="1" applyFill="1" applyBorder="1" applyAlignment="1">
      <alignment vertical="center" wrapText="1"/>
    </xf>
    <xf numFmtId="0" fontId="6" fillId="4" borderId="6" xfId="0" applyFont="1" applyFill="1" applyBorder="1" applyAlignment="1">
      <alignment horizontal="center" vertical="center"/>
    </xf>
    <xf numFmtId="0" fontId="0" fillId="12" borderId="0" xfId="0" applyFill="1" applyAlignment="1"/>
    <xf numFmtId="0" fontId="0" fillId="13" borderId="0" xfId="0" applyFill="1" applyAlignment="1"/>
    <xf numFmtId="0" fontId="34" fillId="2" borderId="75" xfId="0" applyFont="1" applyFill="1" applyBorder="1" applyAlignment="1">
      <alignment horizontal="center" vertical="center" wrapText="1"/>
    </xf>
    <xf numFmtId="0" fontId="6" fillId="2" borderId="61" xfId="0" applyFont="1" applyFill="1" applyBorder="1">
      <alignment vertical="center"/>
    </xf>
    <xf numFmtId="14" fontId="6" fillId="2" borderId="40" xfId="0" applyNumberFormat="1" applyFont="1" applyFill="1" applyBorder="1" applyAlignment="1">
      <alignment horizontal="left" vertical="center"/>
    </xf>
    <xf numFmtId="0" fontId="6" fillId="2" borderId="40" xfId="0" applyFont="1" applyFill="1" applyBorder="1">
      <alignment vertical="center"/>
    </xf>
    <xf numFmtId="0" fontId="6" fillId="2" borderId="40" xfId="0" applyFont="1" applyFill="1" applyBorder="1" applyAlignment="1">
      <alignment horizontal="center" vertical="center"/>
    </xf>
    <xf numFmtId="169" fontId="6" fillId="2" borderId="40" xfId="0" applyNumberFormat="1" applyFont="1" applyFill="1" applyBorder="1">
      <alignment vertical="center"/>
    </xf>
    <xf numFmtId="0" fontId="6" fillId="2" borderId="48" xfId="0" applyFont="1" applyFill="1" applyBorder="1">
      <alignment vertical="center"/>
    </xf>
    <xf numFmtId="0" fontId="34" fillId="12" borderId="75" xfId="0" applyFont="1" applyFill="1" applyBorder="1" applyAlignment="1">
      <alignment horizontal="center" vertical="center" wrapText="1"/>
    </xf>
    <xf numFmtId="0" fontId="6" fillId="12" borderId="12" xfId="0" applyFont="1" applyFill="1" applyBorder="1">
      <alignment vertical="center"/>
    </xf>
    <xf numFmtId="14" fontId="6" fillId="12" borderId="7" xfId="0" applyNumberFormat="1" applyFont="1" applyFill="1" applyBorder="1" applyAlignment="1">
      <alignment horizontal="left" vertical="center"/>
    </xf>
    <xf numFmtId="0" fontId="6" fillId="12" borderId="7" xfId="0" applyFont="1" applyFill="1" applyBorder="1">
      <alignment vertical="center"/>
    </xf>
    <xf numFmtId="0" fontId="6" fillId="12" borderId="7" xfId="0" applyFont="1" applyFill="1" applyBorder="1" applyAlignment="1">
      <alignment horizontal="center" vertical="center"/>
    </xf>
    <xf numFmtId="169" fontId="6" fillId="12" borderId="7" xfId="0" applyNumberFormat="1" applyFont="1" applyFill="1" applyBorder="1">
      <alignment vertical="center"/>
    </xf>
    <xf numFmtId="0" fontId="6" fillId="12" borderId="51" xfId="0" applyFont="1" applyFill="1" applyBorder="1">
      <alignment vertical="center"/>
    </xf>
    <xf numFmtId="0" fontId="6" fillId="12" borderId="9" xfId="0" applyFont="1" applyFill="1" applyBorder="1">
      <alignment vertical="center"/>
    </xf>
    <xf numFmtId="14" fontId="6" fillId="12" borderId="6" xfId="0" applyNumberFormat="1" applyFont="1" applyFill="1" applyBorder="1" applyAlignment="1">
      <alignment horizontal="left" vertical="center"/>
    </xf>
    <xf numFmtId="0" fontId="6" fillId="12" borderId="6" xfId="0" applyFont="1" applyFill="1" applyBorder="1">
      <alignment vertical="center"/>
    </xf>
    <xf numFmtId="169" fontId="6" fillId="12" borderId="6" xfId="0" applyNumberFormat="1" applyFont="1" applyFill="1" applyBorder="1">
      <alignment vertical="center"/>
    </xf>
    <xf numFmtId="0" fontId="34" fillId="14" borderId="75" xfId="0" applyFont="1" applyFill="1" applyBorder="1" applyAlignment="1">
      <alignment horizontal="center" vertical="center" wrapText="1"/>
    </xf>
    <xf numFmtId="0" fontId="6" fillId="14" borderId="9" xfId="0" applyFont="1" applyFill="1" applyBorder="1">
      <alignment vertical="center"/>
    </xf>
    <xf numFmtId="14" fontId="6" fillId="14" borderId="6" xfId="0" applyNumberFormat="1" applyFont="1" applyFill="1" applyBorder="1" applyAlignment="1">
      <alignment horizontal="left" vertical="center"/>
    </xf>
    <xf numFmtId="0" fontId="6" fillId="14" borderId="6" xfId="0" applyFont="1" applyFill="1" applyBorder="1">
      <alignment vertical="center"/>
    </xf>
    <xf numFmtId="0" fontId="6" fillId="14" borderId="7" xfId="0" applyFont="1" applyFill="1" applyBorder="1" applyAlignment="1">
      <alignment horizontal="center" vertical="center"/>
    </xf>
    <xf numFmtId="169" fontId="6" fillId="14" borderId="7" xfId="0" applyNumberFormat="1" applyFont="1" applyFill="1" applyBorder="1">
      <alignment vertical="center"/>
    </xf>
    <xf numFmtId="0" fontId="6" fillId="14" borderId="51" xfId="0" applyFont="1" applyFill="1" applyBorder="1">
      <alignment vertical="center"/>
    </xf>
    <xf numFmtId="0" fontId="34" fillId="15" borderId="75" xfId="0" applyFont="1" applyFill="1" applyBorder="1" applyAlignment="1">
      <alignment horizontal="center" vertical="center" wrapText="1"/>
    </xf>
    <xf numFmtId="0" fontId="6" fillId="15" borderId="9" xfId="0" applyFont="1" applyFill="1" applyBorder="1">
      <alignment vertical="center"/>
    </xf>
    <xf numFmtId="14" fontId="6" fillId="15" borderId="6" xfId="0" applyNumberFormat="1" applyFont="1" applyFill="1" applyBorder="1" applyAlignment="1">
      <alignment horizontal="left" vertical="center"/>
    </xf>
    <xf numFmtId="0" fontId="6" fillId="15" borderId="6" xfId="0" applyFont="1" applyFill="1" applyBorder="1">
      <alignment vertical="center"/>
    </xf>
    <xf numFmtId="0" fontId="6" fillId="15" borderId="7" xfId="0" applyFont="1" applyFill="1" applyBorder="1" applyAlignment="1">
      <alignment horizontal="center" vertical="center"/>
    </xf>
    <xf numFmtId="169" fontId="6" fillId="15" borderId="7" xfId="0" applyNumberFormat="1" applyFont="1" applyFill="1" applyBorder="1">
      <alignment vertical="center"/>
    </xf>
    <xf numFmtId="0" fontId="6" fillId="15" borderId="51" xfId="0" applyFont="1" applyFill="1" applyBorder="1">
      <alignment vertical="center"/>
    </xf>
    <xf numFmtId="0" fontId="6" fillId="15" borderId="9" xfId="0" applyFont="1" applyFill="1" applyBorder="1" applyAlignment="1">
      <alignment horizontal="left" vertical="center" wrapText="1"/>
    </xf>
    <xf numFmtId="0" fontId="6" fillId="15" borderId="32" xfId="0" applyFont="1" applyFill="1" applyBorder="1" applyAlignment="1">
      <alignment vertical="center" wrapText="1"/>
    </xf>
    <xf numFmtId="14" fontId="6" fillId="15" borderId="47" xfId="0" applyNumberFormat="1" applyFont="1" applyFill="1" applyBorder="1" applyAlignment="1">
      <alignment horizontal="left" vertical="center"/>
    </xf>
    <xf numFmtId="0" fontId="6" fillId="15" borderId="47" xfId="0" applyFont="1" applyFill="1" applyBorder="1">
      <alignment vertical="center"/>
    </xf>
    <xf numFmtId="0" fontId="6" fillId="15" borderId="81" xfId="0" applyFont="1" applyFill="1" applyBorder="1" applyAlignment="1">
      <alignment horizontal="center" vertical="center"/>
    </xf>
    <xf numFmtId="169" fontId="6" fillId="15" borderId="81" xfId="0" applyNumberFormat="1" applyFont="1" applyFill="1" applyBorder="1">
      <alignment vertical="center"/>
    </xf>
    <xf numFmtId="0" fontId="6" fillId="15" borderId="82" xfId="0" applyFont="1" applyFill="1" applyBorder="1">
      <alignment vertical="center"/>
    </xf>
    <xf numFmtId="0" fontId="34" fillId="15" borderId="22" xfId="0" applyFont="1" applyFill="1" applyBorder="1" applyAlignment="1">
      <alignment horizontal="center" vertical="center" wrapText="1"/>
    </xf>
    <xf numFmtId="0" fontId="6" fillId="15" borderId="83" xfId="0" applyFont="1" applyFill="1" applyBorder="1" applyAlignment="1">
      <alignment vertical="center" wrapText="1"/>
    </xf>
    <xf numFmtId="14" fontId="6" fillId="15" borderId="5" xfId="0" applyNumberFormat="1" applyFont="1" applyFill="1" applyBorder="1" applyAlignment="1">
      <alignment horizontal="left" vertical="center"/>
    </xf>
    <xf numFmtId="0" fontId="6" fillId="15" borderId="5" xfId="0" applyFont="1" applyFill="1" applyBorder="1">
      <alignment vertical="center"/>
    </xf>
    <xf numFmtId="0" fontId="6" fillId="15" borderId="5" xfId="0" applyFont="1" applyFill="1" applyBorder="1" applyAlignment="1">
      <alignment horizontal="center" vertical="center"/>
    </xf>
    <xf numFmtId="169" fontId="6" fillId="15" borderId="5" xfId="0" applyNumberFormat="1" applyFont="1" applyFill="1" applyBorder="1">
      <alignment vertical="center"/>
    </xf>
    <xf numFmtId="0" fontId="6" fillId="15" borderId="10" xfId="0" applyFont="1" applyFill="1" applyBorder="1">
      <alignment vertical="center"/>
    </xf>
    <xf numFmtId="0" fontId="34" fillId="15" borderId="84" xfId="0" applyFont="1" applyFill="1" applyBorder="1" applyAlignment="1">
      <alignment horizontal="center" vertical="center" wrapText="1"/>
    </xf>
    <xf numFmtId="14" fontId="6" fillId="15" borderId="7" xfId="0" applyNumberFormat="1" applyFont="1" applyFill="1" applyBorder="1" applyAlignment="1">
      <alignment horizontal="left" vertical="center"/>
    </xf>
    <xf numFmtId="0" fontId="6" fillId="15" borderId="7" xfId="0" applyFont="1" applyFill="1" applyBorder="1" applyAlignment="1">
      <alignment vertical="center" wrapText="1"/>
    </xf>
    <xf numFmtId="0" fontId="6" fillId="15" borderId="7" xfId="0" applyFont="1" applyFill="1" applyBorder="1">
      <alignment vertical="center"/>
    </xf>
    <xf numFmtId="0" fontId="6" fillId="15" borderId="9" xfId="0" applyFont="1" applyFill="1" applyBorder="1" applyAlignment="1">
      <alignment vertical="center" wrapText="1"/>
    </xf>
    <xf numFmtId="0" fontId="0" fillId="15" borderId="0" xfId="0" applyFill="1">
      <alignment vertical="center"/>
    </xf>
    <xf numFmtId="0" fontId="6" fillId="15" borderId="6" xfId="0" applyFont="1" applyFill="1" applyBorder="1" applyAlignment="1">
      <alignment horizontal="center" vertical="center"/>
    </xf>
    <xf numFmtId="0" fontId="34" fillId="7" borderId="75" xfId="0" applyFont="1" applyFill="1" applyBorder="1" applyAlignment="1">
      <alignment horizontal="center" vertical="center" wrapText="1"/>
    </xf>
    <xf numFmtId="0" fontId="6" fillId="7" borderId="9" xfId="0" applyFont="1" applyFill="1" applyBorder="1" applyAlignment="1">
      <alignment vertical="center" wrapText="1"/>
    </xf>
    <xf numFmtId="14" fontId="6" fillId="7" borderId="6" xfId="0" applyNumberFormat="1" applyFont="1" applyFill="1" applyBorder="1" applyAlignment="1">
      <alignment horizontal="left" vertical="center"/>
    </xf>
    <xf numFmtId="0" fontId="6" fillId="7" borderId="6" xfId="0" applyFont="1" applyFill="1" applyBorder="1">
      <alignment vertical="center"/>
    </xf>
    <xf numFmtId="0" fontId="6" fillId="7" borderId="7" xfId="0" applyFont="1" applyFill="1" applyBorder="1" applyAlignment="1">
      <alignment horizontal="center" vertical="center"/>
    </xf>
    <xf numFmtId="169" fontId="6" fillId="7" borderId="7" xfId="0" applyNumberFormat="1" applyFont="1" applyFill="1" applyBorder="1">
      <alignment vertical="center"/>
    </xf>
    <xf numFmtId="0" fontId="6" fillId="7" borderId="51" xfId="0" applyFont="1" applyFill="1" applyBorder="1">
      <alignment vertical="center"/>
    </xf>
    <xf numFmtId="0" fontId="6" fillId="7" borderId="6" xfId="0" applyFont="1" applyFill="1" applyBorder="1" applyAlignment="1">
      <alignment vertical="center" wrapText="1"/>
    </xf>
    <xf numFmtId="0" fontId="6" fillId="7" borderId="6" xfId="0" applyFont="1" applyFill="1" applyBorder="1" applyAlignment="1">
      <alignment horizontal="center" vertical="center"/>
    </xf>
    <xf numFmtId="0" fontId="6" fillId="7" borderId="14" xfId="0" applyFont="1" applyFill="1" applyBorder="1" applyAlignment="1">
      <alignment vertical="center" wrapText="1"/>
    </xf>
    <xf numFmtId="14" fontId="6" fillId="7" borderId="15" xfId="0" applyNumberFormat="1" applyFont="1" applyFill="1" applyBorder="1" applyAlignment="1">
      <alignment horizontal="left" vertical="center"/>
    </xf>
    <xf numFmtId="0" fontId="6" fillId="7" borderId="15" xfId="0" applyFont="1" applyFill="1" applyBorder="1">
      <alignment vertical="center"/>
    </xf>
    <xf numFmtId="0" fontId="6" fillId="7" borderId="29" xfId="0" applyFont="1" applyFill="1" applyBorder="1" applyAlignment="1">
      <alignment horizontal="center" vertical="center"/>
    </xf>
    <xf numFmtId="169" fontId="6" fillId="7" borderId="29" xfId="0" applyNumberFormat="1" applyFont="1" applyFill="1" applyBorder="1">
      <alignment vertical="center"/>
    </xf>
    <xf numFmtId="0" fontId="6" fillId="7" borderId="78" xfId="0" applyFont="1" applyFill="1" applyBorder="1">
      <alignment vertical="center"/>
    </xf>
    <xf numFmtId="0" fontId="34" fillId="7" borderId="22" xfId="0" applyFont="1" applyFill="1" applyBorder="1" applyAlignment="1">
      <alignment horizontal="center" vertical="center" wrapText="1"/>
    </xf>
    <xf numFmtId="0" fontId="6" fillId="7" borderId="83" xfId="0" applyFont="1" applyFill="1" applyBorder="1" applyAlignment="1">
      <alignment vertical="center" wrapText="1"/>
    </xf>
    <xf numFmtId="14" fontId="6" fillId="7" borderId="5" xfId="0" applyNumberFormat="1" applyFont="1" applyFill="1" applyBorder="1" applyAlignment="1">
      <alignment horizontal="left" vertical="center"/>
    </xf>
    <xf numFmtId="0" fontId="6" fillId="7" borderId="5" xfId="0" applyFont="1" applyFill="1" applyBorder="1">
      <alignment vertical="center"/>
    </xf>
    <xf numFmtId="0" fontId="6" fillId="7" borderId="5" xfId="0" applyFont="1" applyFill="1" applyBorder="1" applyAlignment="1">
      <alignment horizontal="center" vertical="center"/>
    </xf>
    <xf numFmtId="169" fontId="6" fillId="7" borderId="5" xfId="0" applyNumberFormat="1" applyFont="1" applyFill="1" applyBorder="1">
      <alignment vertical="center"/>
    </xf>
    <xf numFmtId="0" fontId="6" fillId="7" borderId="10" xfId="0" applyFont="1" applyFill="1" applyBorder="1">
      <alignment vertical="center"/>
    </xf>
    <xf numFmtId="0" fontId="34" fillId="7" borderId="84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vertical="center" wrapText="1"/>
    </xf>
    <xf numFmtId="14" fontId="6" fillId="7" borderId="7" xfId="0" applyNumberFormat="1" applyFont="1" applyFill="1" applyBorder="1" applyAlignment="1">
      <alignment horizontal="left" vertical="center"/>
    </xf>
    <xf numFmtId="0" fontId="6" fillId="7" borderId="7" xfId="0" applyFont="1" applyFill="1" applyBorder="1">
      <alignment vertical="center"/>
    </xf>
    <xf numFmtId="0" fontId="6" fillId="7" borderId="14" xfId="0" applyFont="1" applyFill="1" applyBorder="1" applyAlignment="1">
      <alignment horizontal="left" vertical="center" wrapText="1"/>
    </xf>
    <xf numFmtId="0" fontId="6" fillId="7" borderId="32" xfId="0" applyFont="1" applyFill="1" applyBorder="1" applyAlignment="1">
      <alignment horizontal="left" vertical="center" wrapText="1"/>
    </xf>
    <xf numFmtId="14" fontId="6" fillId="7" borderId="47" xfId="0" applyNumberFormat="1" applyFont="1" applyFill="1" applyBorder="1" applyAlignment="1">
      <alignment horizontal="left" vertical="center"/>
    </xf>
    <xf numFmtId="0" fontId="6" fillId="7" borderId="47" xfId="0" applyFont="1" applyFill="1" applyBorder="1">
      <alignment vertical="center"/>
    </xf>
    <xf numFmtId="0" fontId="6" fillId="7" borderId="81" xfId="0" applyFont="1" applyFill="1" applyBorder="1" applyAlignment="1">
      <alignment horizontal="center" vertical="center"/>
    </xf>
    <xf numFmtId="169" fontId="6" fillId="7" borderId="81" xfId="0" applyNumberFormat="1" applyFont="1" applyFill="1" applyBorder="1">
      <alignment vertical="center"/>
    </xf>
    <xf numFmtId="0" fontId="6" fillId="7" borderId="82" xfId="0" applyFont="1" applyFill="1" applyBorder="1">
      <alignment vertical="center"/>
    </xf>
    <xf numFmtId="0" fontId="6" fillId="7" borderId="83" xfId="0" applyFont="1" applyFill="1" applyBorder="1" applyAlignment="1">
      <alignment horizontal="left" vertical="center" wrapText="1"/>
    </xf>
    <xf numFmtId="0" fontId="6" fillId="7" borderId="45" xfId="0" applyFont="1" applyFill="1" applyBorder="1" applyAlignment="1">
      <alignment horizontal="left" vertical="center" wrapText="1"/>
    </xf>
    <xf numFmtId="0" fontId="0" fillId="7" borderId="49" xfId="0" applyFill="1" applyBorder="1">
      <alignment vertical="center"/>
    </xf>
    <xf numFmtId="0" fontId="6" fillId="7" borderId="9" xfId="0" applyFont="1" applyFill="1" applyBorder="1">
      <alignment vertical="center"/>
    </xf>
    <xf numFmtId="0" fontId="6" fillId="7" borderId="6" xfId="0" applyFont="1" applyFill="1" applyBorder="1" applyAlignment="1">
      <alignment horizontal="left" vertical="center"/>
    </xf>
    <xf numFmtId="169" fontId="6" fillId="7" borderId="6" xfId="0" applyNumberFormat="1" applyFont="1" applyFill="1" applyBorder="1">
      <alignment vertical="center"/>
    </xf>
    <xf numFmtId="0" fontId="6" fillId="7" borderId="14" xfId="0" applyFont="1" applyFill="1" applyBorder="1">
      <alignment vertical="center"/>
    </xf>
    <xf numFmtId="169" fontId="0" fillId="12" borderId="0" xfId="0" applyNumberFormat="1" applyFill="1" applyAlignment="1"/>
    <xf numFmtId="9" fontId="0" fillId="0" borderId="0" xfId="2" applyFont="1" applyAlignment="1"/>
    <xf numFmtId="0" fontId="6" fillId="7" borderId="15" xfId="0" applyFont="1" applyFill="1" applyBorder="1" applyAlignment="1">
      <alignment horizontal="center" vertical="center"/>
    </xf>
    <xf numFmtId="169" fontId="6" fillId="7" borderId="15" xfId="0" applyNumberFormat="1" applyFont="1" applyFill="1" applyBorder="1">
      <alignment vertical="center"/>
    </xf>
    <xf numFmtId="0" fontId="6" fillId="7" borderId="47" xfId="0" applyFont="1" applyFill="1" applyBorder="1" applyAlignment="1">
      <alignment horizontal="center" vertical="center"/>
    </xf>
    <xf numFmtId="169" fontId="6" fillId="7" borderId="47" xfId="0" applyNumberFormat="1" applyFont="1" applyFill="1" applyBorder="1">
      <alignment vertical="center"/>
    </xf>
    <xf numFmtId="0" fontId="0" fillId="7" borderId="52" xfId="0" applyFill="1" applyBorder="1">
      <alignment vertical="center"/>
    </xf>
    <xf numFmtId="0" fontId="6" fillId="16" borderId="83" xfId="0" applyFont="1" applyFill="1" applyBorder="1">
      <alignment vertical="center"/>
    </xf>
    <xf numFmtId="14" fontId="6" fillId="16" borderId="5" xfId="0" applyNumberFormat="1" applyFont="1" applyFill="1" applyBorder="1" applyAlignment="1">
      <alignment horizontal="left" vertical="center"/>
    </xf>
    <xf numFmtId="0" fontId="6" fillId="16" borderId="5" xfId="0" applyFont="1" applyFill="1" applyBorder="1">
      <alignment vertical="center"/>
    </xf>
    <xf numFmtId="0" fontId="6" fillId="16" borderId="5" xfId="0" applyFont="1" applyFill="1" applyBorder="1" applyAlignment="1">
      <alignment horizontal="left" vertical="center"/>
    </xf>
    <xf numFmtId="0" fontId="6" fillId="16" borderId="5" xfId="0" applyFont="1" applyFill="1" applyBorder="1" applyAlignment="1">
      <alignment horizontal="center" vertical="center"/>
    </xf>
    <xf numFmtId="169" fontId="6" fillId="16" borderId="5" xfId="0" applyNumberFormat="1" applyFont="1" applyFill="1" applyBorder="1">
      <alignment vertical="center"/>
    </xf>
    <xf numFmtId="0" fontId="0" fillId="16" borderId="10" xfId="0" applyFill="1" applyBorder="1">
      <alignment vertical="center"/>
    </xf>
    <xf numFmtId="0" fontId="34" fillId="0" borderId="84" xfId="0" applyFont="1" applyBorder="1" applyAlignment="1">
      <alignment horizontal="center" vertical="center" wrapText="1"/>
    </xf>
    <xf numFmtId="0" fontId="6" fillId="16" borderId="45" xfId="0" applyFont="1" applyFill="1" applyBorder="1">
      <alignment vertical="center"/>
    </xf>
    <xf numFmtId="14" fontId="6" fillId="16" borderId="29" xfId="0" applyNumberFormat="1" applyFont="1" applyFill="1" applyBorder="1" applyAlignment="1">
      <alignment horizontal="left" vertical="center"/>
    </xf>
    <xf numFmtId="0" fontId="6" fillId="16" borderId="29" xfId="0" applyFont="1" applyFill="1" applyBorder="1">
      <alignment vertical="center"/>
    </xf>
    <xf numFmtId="0" fontId="6" fillId="16" borderId="29" xfId="0" applyFont="1" applyFill="1" applyBorder="1" applyAlignment="1">
      <alignment horizontal="left" vertical="center"/>
    </xf>
    <xf numFmtId="0" fontId="6" fillId="16" borderId="7" xfId="0" applyFont="1" applyFill="1" applyBorder="1" applyAlignment="1">
      <alignment horizontal="center" vertical="center"/>
    </xf>
    <xf numFmtId="169" fontId="6" fillId="16" borderId="29" xfId="0" applyNumberFormat="1" applyFont="1" applyFill="1" applyBorder="1">
      <alignment vertical="center"/>
    </xf>
    <xf numFmtId="0" fontId="0" fillId="16" borderId="51" xfId="0" applyFill="1" applyBorder="1">
      <alignment vertical="center"/>
    </xf>
    <xf numFmtId="0" fontId="34" fillId="0" borderId="75" xfId="0" applyFont="1" applyBorder="1" applyAlignment="1">
      <alignment horizontal="center" vertical="center" wrapText="1"/>
    </xf>
    <xf numFmtId="0" fontId="6" fillId="16" borderId="9" xfId="0" applyFont="1" applyFill="1" applyBorder="1">
      <alignment vertical="center"/>
    </xf>
    <xf numFmtId="14" fontId="6" fillId="16" borderId="6" xfId="0" applyNumberFormat="1" applyFont="1" applyFill="1" applyBorder="1" applyAlignment="1">
      <alignment horizontal="left" vertical="center"/>
    </xf>
    <xf numFmtId="0" fontId="6" fillId="16" borderId="15" xfId="0" applyFont="1" applyFill="1" applyBorder="1">
      <alignment vertical="center"/>
    </xf>
    <xf numFmtId="0" fontId="6" fillId="16" borderId="15" xfId="0" applyFont="1" applyFill="1" applyBorder="1" applyAlignment="1">
      <alignment horizontal="left" vertical="center"/>
    </xf>
    <xf numFmtId="0" fontId="6" fillId="16" borderId="29" xfId="0" applyFont="1" applyFill="1" applyBorder="1" applyAlignment="1">
      <alignment horizontal="center" vertical="center"/>
    </xf>
    <xf numFmtId="169" fontId="6" fillId="16" borderId="15" xfId="0" applyNumberFormat="1" applyFont="1" applyFill="1" applyBorder="1">
      <alignment vertical="center"/>
    </xf>
    <xf numFmtId="0" fontId="0" fillId="16" borderId="49" xfId="0" applyFill="1" applyBorder="1">
      <alignment vertical="center"/>
    </xf>
    <xf numFmtId="0" fontId="6" fillId="16" borderId="14" xfId="0" applyFont="1" applyFill="1" applyBorder="1">
      <alignment vertical="center"/>
    </xf>
    <xf numFmtId="14" fontId="6" fillId="16" borderId="15" xfId="0" applyNumberFormat="1" applyFont="1" applyFill="1" applyBorder="1" applyAlignment="1">
      <alignment horizontal="left" vertical="center"/>
    </xf>
    <xf numFmtId="0" fontId="6" fillId="16" borderId="15" xfId="0" applyFont="1" applyFill="1" applyBorder="1" applyAlignment="1">
      <alignment horizontal="center" vertical="center"/>
    </xf>
    <xf numFmtId="0" fontId="0" fillId="16" borderId="77" xfId="0" applyFill="1" applyBorder="1">
      <alignment vertical="center"/>
    </xf>
    <xf numFmtId="0" fontId="6" fillId="16" borderId="6" xfId="0" applyFont="1" applyFill="1" applyBorder="1">
      <alignment vertical="center"/>
    </xf>
    <xf numFmtId="0" fontId="6" fillId="16" borderId="6" xfId="0" applyFont="1" applyFill="1" applyBorder="1" applyAlignment="1">
      <alignment horizontal="left" vertical="center"/>
    </xf>
    <xf numFmtId="0" fontId="6" fillId="16" borderId="6" xfId="0" applyFont="1" applyFill="1" applyBorder="1" applyAlignment="1">
      <alignment horizontal="center" vertical="center"/>
    </xf>
    <xf numFmtId="169" fontId="6" fillId="16" borderId="6" xfId="0" applyNumberFormat="1" applyFont="1" applyFill="1" applyBorder="1">
      <alignment vertical="center"/>
    </xf>
    <xf numFmtId="0" fontId="6" fillId="16" borderId="0" xfId="0" applyFont="1" applyFill="1">
      <alignment vertical="center"/>
    </xf>
    <xf numFmtId="0" fontId="6" fillId="16" borderId="46" xfId="0" applyFont="1" applyFill="1" applyBorder="1">
      <alignment vertical="center"/>
    </xf>
    <xf numFmtId="14" fontId="6" fillId="16" borderId="47" xfId="0" applyNumberFormat="1" applyFont="1" applyFill="1" applyBorder="1" applyAlignment="1">
      <alignment horizontal="left" vertical="center"/>
    </xf>
    <xf numFmtId="0" fontId="6" fillId="16" borderId="81" xfId="0" applyFont="1" applyFill="1" applyBorder="1">
      <alignment vertical="center"/>
    </xf>
    <xf numFmtId="0" fontId="6" fillId="16" borderId="81" xfId="0" applyFont="1" applyFill="1" applyBorder="1" applyAlignment="1">
      <alignment horizontal="left" vertical="center"/>
    </xf>
    <xf numFmtId="0" fontId="6" fillId="16" borderId="47" xfId="0" applyFont="1" applyFill="1" applyBorder="1" applyAlignment="1">
      <alignment horizontal="center" vertical="center"/>
    </xf>
    <xf numFmtId="169" fontId="6" fillId="16" borderId="81" xfId="0" applyNumberFormat="1" applyFont="1" applyFill="1" applyBorder="1">
      <alignment vertical="center"/>
    </xf>
    <xf numFmtId="0" fontId="0" fillId="16" borderId="52" xfId="0" applyFill="1" applyBorder="1">
      <alignment vertical="center"/>
    </xf>
    <xf numFmtId="0" fontId="6" fillId="8" borderId="45" xfId="0" applyFont="1" applyFill="1" applyBorder="1">
      <alignment vertical="center"/>
    </xf>
    <xf numFmtId="14" fontId="6" fillId="8" borderId="7" xfId="0" applyNumberFormat="1" applyFont="1" applyFill="1" applyBorder="1" applyAlignment="1">
      <alignment horizontal="left" vertical="center"/>
    </xf>
    <xf numFmtId="0" fontId="6" fillId="8" borderId="29" xfId="0" applyFont="1" applyFill="1" applyBorder="1">
      <alignment vertical="center"/>
    </xf>
    <xf numFmtId="0" fontId="6" fillId="8" borderId="29" xfId="0" applyFont="1" applyFill="1" applyBorder="1" applyAlignment="1">
      <alignment horizontal="left" vertical="center"/>
    </xf>
    <xf numFmtId="0" fontId="6" fillId="8" borderId="7" xfId="0" applyFont="1" applyFill="1" applyBorder="1" applyAlignment="1">
      <alignment horizontal="center" vertical="center"/>
    </xf>
    <xf numFmtId="169" fontId="6" fillId="8" borderId="29" xfId="0" applyNumberFormat="1" applyFont="1" applyFill="1" applyBorder="1">
      <alignment vertical="center"/>
    </xf>
    <xf numFmtId="0" fontId="0" fillId="8" borderId="51" xfId="0" applyFill="1" applyBorder="1">
      <alignment vertical="center"/>
    </xf>
    <xf numFmtId="0" fontId="6" fillId="8" borderId="14" xfId="0" applyFont="1" applyFill="1" applyBorder="1">
      <alignment vertical="center"/>
    </xf>
    <xf numFmtId="14" fontId="6" fillId="8" borderId="6" xfId="0" applyNumberFormat="1" applyFont="1" applyFill="1" applyBorder="1" applyAlignment="1">
      <alignment horizontal="left" vertical="center"/>
    </xf>
    <xf numFmtId="0" fontId="6" fillId="8" borderId="6" xfId="0" applyFont="1" applyFill="1" applyBorder="1" applyAlignment="1">
      <alignment horizontal="center" vertical="center"/>
    </xf>
    <xf numFmtId="169" fontId="6" fillId="8" borderId="15" xfId="0" applyNumberFormat="1" applyFont="1" applyFill="1" applyBorder="1">
      <alignment vertical="center"/>
    </xf>
    <xf numFmtId="0" fontId="0" fillId="8" borderId="49" xfId="0" applyFill="1" applyBorder="1">
      <alignment vertical="center"/>
    </xf>
    <xf numFmtId="0" fontId="6" fillId="8" borderId="15" xfId="0" applyFont="1" applyFill="1" applyBorder="1">
      <alignment vertical="center"/>
    </xf>
    <xf numFmtId="0" fontId="6" fillId="8" borderId="15" xfId="0" applyFont="1" applyFill="1" applyBorder="1" applyAlignment="1">
      <alignment horizontal="left" vertical="center"/>
    </xf>
    <xf numFmtId="0" fontId="6" fillId="8" borderId="32" xfId="0" applyFont="1" applyFill="1" applyBorder="1">
      <alignment vertical="center"/>
    </xf>
    <xf numFmtId="14" fontId="6" fillId="8" borderId="47" xfId="0" applyNumberFormat="1" applyFont="1" applyFill="1" applyBorder="1" applyAlignment="1">
      <alignment horizontal="left" vertical="center"/>
    </xf>
    <xf numFmtId="0" fontId="6" fillId="8" borderId="47" xfId="0" applyFont="1" applyFill="1" applyBorder="1">
      <alignment vertical="center"/>
    </xf>
    <xf numFmtId="0" fontId="6" fillId="8" borderId="47" xfId="0" applyFont="1" applyFill="1" applyBorder="1" applyAlignment="1">
      <alignment horizontal="left" vertical="center"/>
    </xf>
    <xf numFmtId="0" fontId="6" fillId="8" borderId="47" xfId="0" applyFont="1" applyFill="1" applyBorder="1" applyAlignment="1">
      <alignment horizontal="center" vertical="center"/>
    </xf>
    <xf numFmtId="169" fontId="6" fillId="8" borderId="47" xfId="0" applyNumberFormat="1" applyFont="1" applyFill="1" applyBorder="1">
      <alignment vertical="center"/>
    </xf>
    <xf numFmtId="0" fontId="0" fillId="8" borderId="52" xfId="0" applyFill="1" applyBorder="1">
      <alignment vertical="center"/>
    </xf>
    <xf numFmtId="0" fontId="6" fillId="8" borderId="83" xfId="0" applyFont="1" applyFill="1" applyBorder="1">
      <alignment vertical="center"/>
    </xf>
    <xf numFmtId="14" fontId="6" fillId="8" borderId="5" xfId="0" applyNumberFormat="1" applyFont="1" applyFill="1" applyBorder="1" applyAlignment="1">
      <alignment horizontal="left" vertical="center"/>
    </xf>
    <xf numFmtId="0" fontId="6" fillId="8" borderId="5" xfId="0" applyFont="1" applyFill="1" applyBorder="1">
      <alignment vertical="center"/>
    </xf>
    <xf numFmtId="0" fontId="6" fillId="8" borderId="5" xfId="0" applyFont="1" applyFill="1" applyBorder="1" applyAlignment="1">
      <alignment horizontal="left" vertical="center"/>
    </xf>
    <xf numFmtId="0" fontId="6" fillId="8" borderId="5" xfId="0" applyFont="1" applyFill="1" applyBorder="1" applyAlignment="1">
      <alignment horizontal="center" vertical="center"/>
    </xf>
    <xf numFmtId="169" fontId="6" fillId="8" borderId="5" xfId="0" applyNumberFormat="1" applyFont="1" applyFill="1" applyBorder="1">
      <alignment vertical="center"/>
    </xf>
    <xf numFmtId="0" fontId="0" fillId="8" borderId="10" xfId="0" applyFill="1" applyBorder="1">
      <alignment vertical="center"/>
    </xf>
    <xf numFmtId="14" fontId="6" fillId="8" borderId="15" xfId="0" applyNumberFormat="1" applyFont="1" applyFill="1" applyBorder="1" applyAlignment="1">
      <alignment horizontal="left" vertical="center"/>
    </xf>
    <xf numFmtId="0" fontId="0" fillId="8" borderId="77" xfId="0" applyFill="1" applyBorder="1">
      <alignment vertical="center"/>
    </xf>
    <xf numFmtId="0" fontId="6" fillId="8" borderId="14" xfId="0" applyFont="1" applyFill="1" applyBorder="1" applyAlignment="1">
      <alignment vertical="center" wrapText="1"/>
    </xf>
    <xf numFmtId="0" fontId="34" fillId="0" borderId="26" xfId="0" applyFont="1" applyBorder="1" applyAlignment="1">
      <alignment horizontal="center" vertical="center" wrapText="1"/>
    </xf>
    <xf numFmtId="0" fontId="6" fillId="8" borderId="15" xfId="0" applyFont="1" applyFill="1" applyBorder="1" applyAlignment="1">
      <alignment horizontal="center" vertical="center"/>
    </xf>
    <xf numFmtId="0" fontId="6" fillId="8" borderId="83" xfId="0" applyFont="1" applyFill="1" applyBorder="1" applyAlignment="1">
      <alignment vertical="center" wrapText="1"/>
    </xf>
    <xf numFmtId="14" fontId="6" fillId="8" borderId="29" xfId="0" applyNumberFormat="1" applyFont="1" applyFill="1" applyBorder="1" applyAlignment="1">
      <alignment horizontal="left" vertical="center"/>
    </xf>
    <xf numFmtId="0" fontId="0" fillId="8" borderId="78" xfId="0" applyFill="1" applyBorder="1">
      <alignment vertical="center"/>
    </xf>
    <xf numFmtId="0" fontId="6" fillId="8" borderId="9" xfId="0" applyFont="1" applyFill="1" applyBorder="1" applyAlignment="1">
      <alignment vertical="center" wrapText="1"/>
    </xf>
    <xf numFmtId="0" fontId="6" fillId="8" borderId="9" xfId="0" applyFont="1" applyFill="1" applyBorder="1">
      <alignment vertical="center"/>
    </xf>
    <xf numFmtId="0" fontId="0" fillId="8" borderId="0" xfId="0" applyFill="1">
      <alignment vertical="center"/>
    </xf>
    <xf numFmtId="0" fontId="6" fillId="8" borderId="44" xfId="0" applyFont="1" applyFill="1" applyBorder="1">
      <alignment vertical="center"/>
    </xf>
    <xf numFmtId="14" fontId="6" fillId="8" borderId="73" xfId="0" applyNumberFormat="1" applyFont="1" applyFill="1" applyBorder="1" applyAlignment="1">
      <alignment horizontal="left" vertical="center"/>
    </xf>
    <xf numFmtId="0" fontId="6" fillId="8" borderId="73" xfId="0" applyFont="1" applyFill="1" applyBorder="1">
      <alignment vertical="center"/>
    </xf>
    <xf numFmtId="0" fontId="6" fillId="8" borderId="73" xfId="0" applyFont="1" applyFill="1" applyBorder="1" applyAlignment="1">
      <alignment horizontal="left" vertical="center"/>
    </xf>
    <xf numFmtId="0" fontId="6" fillId="8" borderId="40" xfId="0" applyFont="1" applyFill="1" applyBorder="1" applyAlignment="1">
      <alignment horizontal="center" vertical="center"/>
    </xf>
    <xf numFmtId="0" fontId="0" fillId="8" borderId="74" xfId="0" applyFill="1" applyBorder="1">
      <alignment vertical="center"/>
    </xf>
    <xf numFmtId="0" fontId="6" fillId="8" borderId="6" xfId="0" applyFont="1" applyFill="1" applyBorder="1">
      <alignment vertical="center"/>
    </xf>
    <xf numFmtId="0" fontId="6" fillId="8" borderId="6" xfId="0" applyFont="1" applyFill="1" applyBorder="1" applyAlignment="1">
      <alignment horizontal="left" vertical="center"/>
    </xf>
    <xf numFmtId="0" fontId="34" fillId="17" borderId="75" xfId="0" applyFont="1" applyFill="1" applyBorder="1" applyAlignment="1">
      <alignment horizontal="center" vertical="center" wrapText="1"/>
    </xf>
    <xf numFmtId="0" fontId="6" fillId="17" borderId="14" xfId="0" applyFont="1" applyFill="1" applyBorder="1">
      <alignment vertical="center"/>
    </xf>
    <xf numFmtId="14" fontId="6" fillId="17" borderId="15" xfId="0" applyNumberFormat="1" applyFont="1" applyFill="1" applyBorder="1" applyAlignment="1">
      <alignment horizontal="left" vertical="center"/>
    </xf>
    <xf numFmtId="0" fontId="6" fillId="17" borderId="15" xfId="0" applyFont="1" applyFill="1" applyBorder="1">
      <alignment vertical="center"/>
    </xf>
    <xf numFmtId="0" fontId="6" fillId="17" borderId="15" xfId="0" applyFont="1" applyFill="1" applyBorder="1" applyAlignment="1">
      <alignment horizontal="left" vertical="center"/>
    </xf>
    <xf numFmtId="0" fontId="6" fillId="17" borderId="6" xfId="0" applyFont="1" applyFill="1" applyBorder="1" applyAlignment="1">
      <alignment horizontal="center" vertical="center"/>
    </xf>
    <xf numFmtId="169" fontId="6" fillId="17" borderId="15" xfId="0" applyNumberFormat="1" applyFont="1" applyFill="1" applyBorder="1">
      <alignment vertical="center"/>
    </xf>
    <xf numFmtId="0" fontId="0" fillId="17" borderId="77" xfId="0" applyFill="1" applyBorder="1">
      <alignment vertical="center"/>
    </xf>
    <xf numFmtId="0" fontId="34" fillId="17" borderId="26" xfId="0" applyFont="1" applyFill="1" applyBorder="1" applyAlignment="1">
      <alignment horizontal="center" vertical="center" wrapText="1"/>
    </xf>
    <xf numFmtId="0" fontId="6" fillId="17" borderId="15" xfId="0" applyFont="1" applyFill="1" applyBorder="1" applyAlignment="1">
      <alignment horizontal="center" vertical="center"/>
    </xf>
    <xf numFmtId="0" fontId="34" fillId="17" borderId="22" xfId="0" applyFont="1" applyFill="1" applyBorder="1" applyAlignment="1">
      <alignment horizontal="center" vertical="center" wrapText="1"/>
    </xf>
    <xf numFmtId="0" fontId="6" fillId="17" borderId="83" xfId="0" applyFont="1" applyFill="1" applyBorder="1">
      <alignment vertical="center"/>
    </xf>
    <xf numFmtId="14" fontId="6" fillId="17" borderId="5" xfId="0" applyNumberFormat="1" applyFont="1" applyFill="1" applyBorder="1" applyAlignment="1">
      <alignment horizontal="left" vertical="center"/>
    </xf>
    <xf numFmtId="0" fontId="6" fillId="17" borderId="5" xfId="0" applyFont="1" applyFill="1" applyBorder="1">
      <alignment vertical="center"/>
    </xf>
    <xf numFmtId="0" fontId="6" fillId="17" borderId="5" xfId="0" applyFont="1" applyFill="1" applyBorder="1" applyAlignment="1">
      <alignment horizontal="left" vertical="center"/>
    </xf>
    <xf numFmtId="0" fontId="6" fillId="17" borderId="5" xfId="0" applyFont="1" applyFill="1" applyBorder="1" applyAlignment="1">
      <alignment horizontal="center" vertical="center"/>
    </xf>
    <xf numFmtId="169" fontId="6" fillId="17" borderId="5" xfId="0" applyNumberFormat="1" applyFont="1" applyFill="1" applyBorder="1">
      <alignment vertical="center"/>
    </xf>
    <xf numFmtId="0" fontId="0" fillId="17" borderId="10" xfId="0" applyFill="1" applyBorder="1">
      <alignment vertical="center"/>
    </xf>
    <xf numFmtId="0" fontId="6" fillId="17" borderId="12" xfId="0" applyFont="1" applyFill="1" applyBorder="1">
      <alignment vertical="center"/>
    </xf>
    <xf numFmtId="14" fontId="6" fillId="17" borderId="7" xfId="0" applyNumberFormat="1" applyFont="1" applyFill="1" applyBorder="1" applyAlignment="1">
      <alignment horizontal="left" vertical="center"/>
    </xf>
    <xf numFmtId="0" fontId="6" fillId="17" borderId="7" xfId="0" applyFont="1" applyFill="1" applyBorder="1">
      <alignment vertical="center"/>
    </xf>
    <xf numFmtId="9" fontId="6" fillId="17" borderId="7" xfId="2" applyFont="1" applyFill="1" applyBorder="1" applyAlignment="1">
      <alignment horizontal="left" vertical="center"/>
    </xf>
    <xf numFmtId="0" fontId="6" fillId="17" borderId="7" xfId="0" applyFont="1" applyFill="1" applyBorder="1" applyAlignment="1">
      <alignment horizontal="center" vertical="center"/>
    </xf>
    <xf numFmtId="169" fontId="6" fillId="17" borderId="7" xfId="0" applyNumberFormat="1" applyFont="1" applyFill="1" applyBorder="1">
      <alignment vertical="center"/>
    </xf>
    <xf numFmtId="0" fontId="0" fillId="17" borderId="51" xfId="0" applyFill="1" applyBorder="1">
      <alignment vertical="center"/>
    </xf>
    <xf numFmtId="0" fontId="6" fillId="17" borderId="46" xfId="0" applyFont="1" applyFill="1" applyBorder="1">
      <alignment vertical="center"/>
    </xf>
    <xf numFmtId="14" fontId="6" fillId="17" borderId="81" xfId="0" applyNumberFormat="1" applyFont="1" applyFill="1" applyBorder="1" applyAlignment="1">
      <alignment horizontal="left" vertical="center"/>
    </xf>
    <xf numFmtId="0" fontId="6" fillId="17" borderId="81" xfId="0" applyFont="1" applyFill="1" applyBorder="1">
      <alignment vertical="center"/>
    </xf>
    <xf numFmtId="0" fontId="6" fillId="17" borderId="81" xfId="0" applyFont="1" applyFill="1" applyBorder="1" applyAlignment="1">
      <alignment horizontal="left" vertical="center"/>
    </xf>
    <xf numFmtId="0" fontId="6" fillId="17" borderId="81" xfId="0" applyFont="1" applyFill="1" applyBorder="1" applyAlignment="1">
      <alignment horizontal="center" vertical="center"/>
    </xf>
    <xf numFmtId="169" fontId="6" fillId="17" borderId="81" xfId="0" applyNumberFormat="1" applyFont="1" applyFill="1" applyBorder="1">
      <alignment vertical="center"/>
    </xf>
    <xf numFmtId="0" fontId="0" fillId="17" borderId="82" xfId="0" applyFill="1" applyBorder="1">
      <alignment vertical="center"/>
    </xf>
    <xf numFmtId="0" fontId="23" fillId="17" borderId="40" xfId="0" applyFont="1" applyFill="1" applyBorder="1" applyAlignment="1">
      <alignment horizontal="left" vertical="center" wrapText="1"/>
    </xf>
    <xf numFmtId="0" fontId="23" fillId="17" borderId="40" xfId="0" applyFont="1" applyFill="1" applyBorder="1" applyAlignment="1">
      <alignment horizontal="center" vertical="center" wrapText="1"/>
    </xf>
    <xf numFmtId="0" fontId="23" fillId="17" borderId="6" xfId="0" applyFont="1" applyFill="1" applyBorder="1" applyAlignment="1">
      <alignment horizontal="left" vertical="center" wrapText="1"/>
    </xf>
    <xf numFmtId="0" fontId="23" fillId="17" borderId="6" xfId="0" applyFont="1" applyFill="1" applyBorder="1" applyAlignment="1">
      <alignment horizontal="center" vertical="center" wrapText="1"/>
    </xf>
    <xf numFmtId="0" fontId="23" fillId="17" borderId="7" xfId="0" applyFont="1" applyFill="1" applyBorder="1" applyAlignment="1">
      <alignment horizontal="center" vertical="center" wrapText="1"/>
    </xf>
    <xf numFmtId="0" fontId="23" fillId="17" borderId="47" xfId="0" applyFont="1" applyFill="1" applyBorder="1" applyAlignment="1">
      <alignment horizontal="left" vertical="center" wrapText="1"/>
    </xf>
    <xf numFmtId="0" fontId="23" fillId="17" borderId="47" xfId="0" applyFont="1" applyFill="1" applyBorder="1" applyAlignment="1">
      <alignment horizontal="center" vertical="center" wrapText="1"/>
    </xf>
    <xf numFmtId="0" fontId="23" fillId="17" borderId="81" xfId="0" applyFont="1" applyFill="1" applyBorder="1" applyAlignment="1">
      <alignment horizontal="center" vertical="center" wrapText="1"/>
    </xf>
    <xf numFmtId="0" fontId="29" fillId="16" borderId="40" xfId="0" applyFont="1" applyFill="1" applyBorder="1" applyAlignment="1">
      <alignment horizontal="left" vertical="center" wrapText="1"/>
    </xf>
    <xf numFmtId="0" fontId="29" fillId="16" borderId="40" xfId="0" applyFont="1" applyFill="1" applyBorder="1" applyAlignment="1">
      <alignment horizontal="center" vertical="center" wrapText="1"/>
    </xf>
    <xf numFmtId="0" fontId="29" fillId="16" borderId="6" xfId="0" applyFont="1" applyFill="1" applyBorder="1" applyAlignment="1">
      <alignment horizontal="left" vertical="center" wrapText="1"/>
    </xf>
    <xf numFmtId="0" fontId="29" fillId="16" borderId="6" xfId="0" applyFont="1" applyFill="1" applyBorder="1" applyAlignment="1">
      <alignment horizontal="center" vertical="center" wrapText="1"/>
    </xf>
    <xf numFmtId="0" fontId="29" fillId="16" borderId="15" xfId="0" applyFont="1" applyFill="1" applyBorder="1" applyAlignment="1">
      <alignment horizontal="left" vertical="center" wrapText="1"/>
    </xf>
    <xf numFmtId="0" fontId="29" fillId="16" borderId="15" xfId="0" applyFont="1" applyFill="1" applyBorder="1" applyAlignment="1">
      <alignment horizontal="left"/>
    </xf>
    <xf numFmtId="0" fontId="29" fillId="16" borderId="15" xfId="0" applyFont="1" applyFill="1" applyBorder="1" applyAlignment="1">
      <alignment horizontal="center"/>
    </xf>
    <xf numFmtId="0" fontId="0" fillId="4" borderId="6" xfId="0" applyFill="1" applyBorder="1" applyAlignment="1">
      <alignment horizontal="left" vertical="center"/>
    </xf>
    <xf numFmtId="0" fontId="29" fillId="4" borderId="6" xfId="0" applyFont="1" applyFill="1" applyBorder="1" applyAlignment="1">
      <alignment horizontal="left" vertical="center" wrapText="1"/>
    </xf>
    <xf numFmtId="9" fontId="29" fillId="4" borderId="6" xfId="0" applyNumberFormat="1" applyFont="1" applyFill="1" applyBorder="1" applyAlignment="1">
      <alignment horizontal="left"/>
    </xf>
    <xf numFmtId="0" fontId="29" fillId="4" borderId="6" xfId="0" applyFont="1" applyFill="1" applyBorder="1" applyAlignment="1">
      <alignment horizontal="center"/>
    </xf>
    <xf numFmtId="169" fontId="6" fillId="4" borderId="6" xfId="0" applyNumberFormat="1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29" fillId="4" borderId="6" xfId="0" applyFont="1" applyFill="1" applyBorder="1" applyAlignment="1">
      <alignment horizontal="left"/>
    </xf>
    <xf numFmtId="169" fontId="35" fillId="10" borderId="54" xfId="0" applyNumberFormat="1" applyFont="1" applyFill="1" applyBorder="1">
      <alignment vertical="center"/>
    </xf>
    <xf numFmtId="0" fontId="0" fillId="0" borderId="38" xfId="0" applyBorder="1">
      <alignment vertical="center"/>
    </xf>
    <xf numFmtId="0" fontId="13" fillId="0" borderId="0" xfId="0" applyFont="1">
      <alignment vertical="center"/>
    </xf>
    <xf numFmtId="167" fontId="0" fillId="0" borderId="0" xfId="0" applyNumberFormat="1" applyAlignment="1"/>
    <xf numFmtId="0" fontId="34" fillId="0" borderId="72" xfId="0" applyFont="1" applyBorder="1" applyAlignment="1">
      <alignment horizontal="center" vertical="center" wrapText="1"/>
    </xf>
    <xf numFmtId="0" fontId="34" fillId="0" borderId="73" xfId="0" applyFont="1" applyBorder="1" applyAlignment="1">
      <alignment horizontal="center" vertical="center" wrapText="1"/>
    </xf>
    <xf numFmtId="0" fontId="13" fillId="0" borderId="74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left" vertical="center" wrapText="1"/>
    </xf>
    <xf numFmtId="14" fontId="6" fillId="0" borderId="40" xfId="0" applyNumberFormat="1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44" fontId="3" fillId="0" borderId="40" xfId="1" applyFont="1" applyFill="1" applyBorder="1" applyAlignment="1">
      <alignment horizontal="left" vertical="center" wrapText="1"/>
    </xf>
    <xf numFmtId="0" fontId="0" fillId="0" borderId="48" xfId="0" applyBorder="1" applyAlignment="1"/>
    <xf numFmtId="0" fontId="6" fillId="0" borderId="6" xfId="0" applyFont="1" applyBorder="1" applyAlignment="1">
      <alignment horizontal="left" vertical="center" wrapText="1"/>
    </xf>
    <xf numFmtId="14" fontId="6" fillId="0" borderId="6" xfId="0" applyNumberFormat="1" applyFont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44" fontId="3" fillId="0" borderId="6" xfId="1" applyFont="1" applyBorder="1" applyAlignment="1">
      <alignment horizontal="left" vertical="center" wrapText="1"/>
    </xf>
    <xf numFmtId="44" fontId="0" fillId="4" borderId="49" xfId="0" applyNumberFormat="1" applyFill="1" applyBorder="1" applyAlignment="1">
      <alignment vertical="center" wrapText="1"/>
    </xf>
    <xf numFmtId="0" fontId="0" fillId="4" borderId="49" xfId="0" applyFill="1" applyBorder="1" applyAlignment="1">
      <alignment vertical="center" wrapText="1"/>
    </xf>
    <xf numFmtId="0" fontId="0" fillId="4" borderId="6" xfId="0" applyFill="1" applyBorder="1" applyAlignment="1">
      <alignment horizontal="left" vertical="center" wrapText="1"/>
    </xf>
    <xf numFmtId="14" fontId="6" fillId="0" borderId="6" xfId="0" applyNumberFormat="1" applyFont="1" applyBorder="1" applyAlignment="1">
      <alignment horizontal="center" vertical="center"/>
    </xf>
    <xf numFmtId="44" fontId="3" fillId="0" borderId="6" xfId="1" applyFont="1" applyBorder="1" applyAlignment="1">
      <alignment vertical="center" wrapText="1"/>
    </xf>
    <xf numFmtId="0" fontId="6" fillId="4" borderId="6" xfId="0" applyFont="1" applyFill="1" applyBorder="1" applyAlignment="1">
      <alignment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left" vertical="center" wrapText="1"/>
    </xf>
    <xf numFmtId="0" fontId="6" fillId="4" borderId="6" xfId="0" applyFont="1" applyFill="1" applyBorder="1" applyAlignment="1">
      <alignment horizontal="left" vertical="center" wrapText="1"/>
    </xf>
    <xf numFmtId="0" fontId="0" fillId="4" borderId="49" xfId="0" applyFill="1" applyBorder="1" applyAlignment="1">
      <alignment horizontal="center" wrapText="1"/>
    </xf>
    <xf numFmtId="44" fontId="37" fillId="0" borderId="6" xfId="1" applyFont="1" applyBorder="1" applyAlignment="1"/>
    <xf numFmtId="44" fontId="0" fillId="4" borderId="49" xfId="0" applyNumberFormat="1" applyFill="1" applyBorder="1" applyAlignment="1">
      <alignment horizontal="center" wrapText="1"/>
    </xf>
    <xf numFmtId="14" fontId="38" fillId="0" borderId="6" xfId="0" applyNumberFormat="1" applyFont="1" applyBorder="1" applyAlignment="1">
      <alignment horizontal="left" vertical="center" wrapText="1"/>
    </xf>
    <xf numFmtId="14" fontId="38" fillId="0" borderId="6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3" fillId="0" borderId="76" xfId="0" applyFont="1" applyBorder="1" applyAlignment="1">
      <alignment horizontal="center" vertical="center" wrapText="1"/>
    </xf>
    <xf numFmtId="0" fontId="0" fillId="4" borderId="15" xfId="0" applyFill="1" applyBorder="1" applyAlignment="1">
      <alignment vertical="center" wrapText="1"/>
    </xf>
    <xf numFmtId="14" fontId="38" fillId="0" borderId="15" xfId="0" applyNumberFormat="1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28" fillId="0" borderId="15" xfId="0" applyFont="1" applyBorder="1" applyAlignment="1">
      <alignment horizontal="left" vertical="center" wrapText="1"/>
    </xf>
    <xf numFmtId="44" fontId="3" fillId="0" borderId="15" xfId="1" applyFont="1" applyBorder="1" applyAlignment="1">
      <alignment vertical="center" wrapText="1"/>
    </xf>
    <xf numFmtId="44" fontId="40" fillId="10" borderId="27" xfId="1" applyFont="1" applyFill="1" applyBorder="1" applyAlignment="1">
      <alignment horizontal="left" vertical="center"/>
    </xf>
    <xf numFmtId="0" fontId="0" fillId="0" borderId="85" xfId="0" applyBorder="1" applyAlignment="1"/>
    <xf numFmtId="0" fontId="0" fillId="0" borderId="57" xfId="0" applyBorder="1" applyAlignment="1"/>
    <xf numFmtId="0" fontId="13" fillId="0" borderId="2" xfId="0" applyFont="1" applyBorder="1" applyAlignment="1"/>
    <xf numFmtId="0" fontId="0" fillId="0" borderId="2" xfId="0" applyBorder="1" applyAlignment="1"/>
    <xf numFmtId="0" fontId="34" fillId="0" borderId="4" xfId="0" applyFont="1" applyBorder="1" applyAlignment="1">
      <alignment horizontal="center" vertical="center" wrapText="1"/>
    </xf>
    <xf numFmtId="0" fontId="34" fillId="0" borderId="5" xfId="0" applyFont="1" applyBorder="1" applyAlignment="1">
      <alignment horizontal="center" vertical="center" wrapText="1"/>
    </xf>
    <xf numFmtId="0" fontId="34" fillId="0" borderId="53" xfId="0" applyFont="1" applyBorder="1" applyAlignment="1">
      <alignment horizontal="center" vertical="center" wrapText="1"/>
    </xf>
    <xf numFmtId="0" fontId="13" fillId="0" borderId="10" xfId="0" applyFont="1" applyBorder="1">
      <alignment vertical="center"/>
    </xf>
    <xf numFmtId="0" fontId="42" fillId="0" borderId="79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left" vertical="center" wrapText="1"/>
    </xf>
    <xf numFmtId="14" fontId="29" fillId="0" borderId="7" xfId="0" applyNumberFormat="1" applyFont="1" applyBorder="1" applyAlignment="1">
      <alignment horizontal="center" vertical="center" wrapText="1"/>
    </xf>
    <xf numFmtId="44" fontId="42" fillId="0" borderId="7" xfId="1" applyFont="1" applyFill="1" applyBorder="1" applyAlignment="1">
      <alignment horizontal="left" vertical="center" wrapText="1"/>
    </xf>
    <xf numFmtId="0" fontId="42" fillId="0" borderId="41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left" vertical="center" wrapText="1"/>
    </xf>
    <xf numFmtId="14" fontId="29" fillId="0" borderId="6" xfId="0" applyNumberFormat="1" applyFont="1" applyBorder="1" applyAlignment="1">
      <alignment horizontal="center" vertical="center" wrapText="1"/>
    </xf>
    <xf numFmtId="0" fontId="29" fillId="0" borderId="12" xfId="0" applyFont="1" applyBorder="1" applyAlignment="1">
      <alignment horizontal="left" vertical="center" wrapText="1"/>
    </xf>
    <xf numFmtId="44" fontId="42" fillId="0" borderId="6" xfId="1" applyFont="1" applyBorder="1" applyAlignment="1">
      <alignment horizontal="left" vertical="center" wrapText="1"/>
    </xf>
    <xf numFmtId="44" fontId="42" fillId="0" borderId="6" xfId="0" applyNumberFormat="1" applyFont="1" applyBorder="1" applyAlignment="1">
      <alignment horizontal="left" vertical="center" wrapText="1"/>
    </xf>
    <xf numFmtId="44" fontId="42" fillId="0" borderId="6" xfId="1" applyFont="1" applyFill="1" applyBorder="1" applyAlignment="1">
      <alignment horizontal="left" vertical="center" wrapText="1"/>
    </xf>
    <xf numFmtId="0" fontId="29" fillId="0" borderId="6" xfId="0" applyFont="1" applyBorder="1" applyAlignment="1">
      <alignment horizontal="left"/>
    </xf>
    <xf numFmtId="0" fontId="29" fillId="10" borderId="6" xfId="0" applyFont="1" applyFill="1" applyBorder="1" applyAlignment="1">
      <alignment horizontal="left" vertical="center"/>
    </xf>
    <xf numFmtId="0" fontId="29" fillId="10" borderId="6" xfId="0" applyFont="1" applyFill="1" applyBorder="1" applyAlignment="1">
      <alignment horizontal="left" vertical="center" wrapText="1"/>
    </xf>
    <xf numFmtId="0" fontId="39" fillId="0" borderId="76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left" vertical="center" wrapText="1"/>
    </xf>
    <xf numFmtId="14" fontId="29" fillId="0" borderId="15" xfId="0" applyNumberFormat="1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43" fillId="10" borderId="37" xfId="0" applyFont="1" applyFill="1" applyBorder="1" applyAlignment="1">
      <alignment horizontal="center" wrapText="1"/>
    </xf>
    <xf numFmtId="0" fontId="12" fillId="0" borderId="37" xfId="0" applyFont="1" applyBorder="1" applyAlignment="1">
      <alignment horizontal="center" wrapText="1"/>
    </xf>
    <xf numFmtId="0" fontId="29" fillId="4" borderId="15" xfId="0" applyFont="1" applyFill="1" applyBorder="1" applyAlignment="1">
      <alignment horizontal="left" vertical="center" wrapText="1"/>
    </xf>
    <xf numFmtId="0" fontId="29" fillId="0" borderId="6" xfId="0" applyFont="1" applyBorder="1" applyAlignment="1">
      <alignment horizontal="left" vertical="center"/>
    </xf>
    <xf numFmtId="44" fontId="42" fillId="0" borderId="6" xfId="1" applyFont="1" applyBorder="1" applyAlignment="1">
      <alignment horizontal="center" vertical="center" wrapText="1"/>
    </xf>
    <xf numFmtId="0" fontId="44" fillId="4" borderId="37" xfId="0" applyFont="1" applyFill="1" applyBorder="1" applyAlignment="1">
      <alignment horizontal="center" vertical="center" wrapText="1"/>
    </xf>
    <xf numFmtId="0" fontId="39" fillId="10" borderId="76" xfId="0" applyFont="1" applyFill="1" applyBorder="1" applyAlignment="1">
      <alignment horizontal="center" vertical="center" wrapText="1"/>
    </xf>
    <xf numFmtId="14" fontId="29" fillId="10" borderId="6" xfId="0" applyNumberFormat="1" applyFont="1" applyFill="1" applyBorder="1" applyAlignment="1">
      <alignment horizontal="center" vertical="center" wrapText="1"/>
    </xf>
    <xf numFmtId="0" fontId="29" fillId="10" borderId="15" xfId="0" applyFont="1" applyFill="1" applyBorder="1" applyAlignment="1">
      <alignment horizontal="left" vertical="center" wrapText="1"/>
    </xf>
    <xf numFmtId="44" fontId="42" fillId="10" borderId="6" xfId="1" applyFont="1" applyFill="1" applyBorder="1" applyAlignment="1">
      <alignment horizontal="center" vertical="center" wrapText="1"/>
    </xf>
    <xf numFmtId="0" fontId="44" fillId="0" borderId="37" xfId="0" applyFont="1" applyBorder="1" applyAlignment="1">
      <alignment horizontal="center" vertical="center" wrapText="1"/>
    </xf>
    <xf numFmtId="0" fontId="39" fillId="0" borderId="6" xfId="0" applyFont="1" applyBorder="1" applyAlignment="1">
      <alignment horizontal="center" vertical="center" wrapText="1"/>
    </xf>
    <xf numFmtId="0" fontId="45" fillId="9" borderId="47" xfId="0" applyFont="1" applyFill="1" applyBorder="1" applyAlignment="1">
      <alignment horizontal="center" vertical="center" wrapText="1"/>
    </xf>
    <xf numFmtId="44" fontId="39" fillId="9" borderId="30" xfId="1" applyFont="1" applyFill="1" applyBorder="1" applyAlignment="1">
      <alignment horizontal="left"/>
    </xf>
    <xf numFmtId="2" fontId="0" fillId="0" borderId="0" xfId="0" applyNumberFormat="1" applyAlignment="1"/>
    <xf numFmtId="44" fontId="0" fillId="0" borderId="0" xfId="0" applyNumberFormat="1" applyAlignment="1">
      <alignment wrapText="1"/>
    </xf>
    <xf numFmtId="44" fontId="47" fillId="0" borderId="0" xfId="1" applyFont="1" applyBorder="1" applyAlignment="1">
      <alignment horizontal="center" vertical="center" wrapText="1"/>
    </xf>
    <xf numFmtId="44" fontId="42" fillId="0" borderId="0" xfId="1" applyFont="1" applyBorder="1" applyAlignment="1">
      <alignment horizontal="left" vertical="center" wrapText="1"/>
    </xf>
    <xf numFmtId="44" fontId="42" fillId="0" borderId="0" xfId="1" applyFont="1" applyBorder="1" applyAlignment="1">
      <alignment horizontal="center" vertical="center" wrapText="1"/>
    </xf>
    <xf numFmtId="0" fontId="3" fillId="0" borderId="0" xfId="0" applyFont="1" applyAlignment="1"/>
    <xf numFmtId="0" fontId="34" fillId="0" borderId="39" xfId="0" applyFont="1" applyBorder="1" applyAlignment="1">
      <alignment horizontal="center" vertical="center" wrapText="1"/>
    </xf>
    <xf numFmtId="0" fontId="34" fillId="0" borderId="40" xfId="0" applyFont="1" applyBorder="1" applyAlignment="1">
      <alignment horizontal="center" vertical="center" wrapText="1"/>
    </xf>
    <xf numFmtId="0" fontId="34" fillId="0" borderId="48" xfId="0" applyFont="1" applyBorder="1" applyAlignment="1">
      <alignment horizontal="center" vertical="center" wrapText="1"/>
    </xf>
    <xf numFmtId="0" fontId="48" fillId="0" borderId="41" xfId="0" applyFont="1" applyBorder="1" applyAlignment="1">
      <alignment horizontal="center"/>
    </xf>
    <xf numFmtId="0" fontId="48" fillId="4" borderId="6" xfId="0" applyFont="1" applyFill="1" applyBorder="1" applyAlignment="1">
      <alignment horizontal="left"/>
    </xf>
    <xf numFmtId="14" fontId="30" fillId="4" borderId="6" xfId="0" applyNumberFormat="1" applyFont="1" applyFill="1" applyBorder="1" applyAlignment="1">
      <alignment horizontal="left"/>
    </xf>
    <xf numFmtId="44" fontId="48" fillId="4" borderId="49" xfId="1" applyFont="1" applyFill="1" applyBorder="1" applyAlignment="1">
      <alignment horizontal="left"/>
    </xf>
    <xf numFmtId="14" fontId="30" fillId="4" borderId="6" xfId="0" applyNumberFormat="1" applyFont="1" applyFill="1" applyBorder="1" applyAlignment="1">
      <alignment horizontal="left" vertical="center"/>
    </xf>
    <xf numFmtId="0" fontId="30" fillId="4" borderId="6" xfId="0" applyFont="1" applyFill="1" applyBorder="1" applyAlignment="1">
      <alignment horizontal="left"/>
    </xf>
    <xf numFmtId="0" fontId="48" fillId="4" borderId="6" xfId="0" applyFont="1" applyFill="1" applyBorder="1" applyAlignment="1">
      <alignment horizontal="center" vertical="center"/>
    </xf>
    <xf numFmtId="0" fontId="49" fillId="4" borderId="6" xfId="0" applyFont="1" applyFill="1" applyBorder="1" applyAlignment="1">
      <alignment horizontal="left" vertical="center" wrapText="1"/>
    </xf>
    <xf numFmtId="0" fontId="30" fillId="4" borderId="6" xfId="0" applyFont="1" applyFill="1" applyBorder="1" applyAlignment="1"/>
    <xf numFmtId="0" fontId="48" fillId="4" borderId="6" xfId="0" applyFont="1" applyFill="1" applyBorder="1" applyAlignment="1"/>
    <xf numFmtId="0" fontId="48" fillId="4" borderId="6" xfId="0" applyFont="1" applyFill="1" applyBorder="1" applyAlignment="1">
      <alignment horizontal="left" vertical="center"/>
    </xf>
    <xf numFmtId="0" fontId="49" fillId="0" borderId="6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left" vertical="center" wrapText="1"/>
    </xf>
    <xf numFmtId="0" fontId="48" fillId="0" borderId="6" xfId="0" applyFont="1" applyBorder="1" applyAlignment="1">
      <alignment horizontal="left"/>
    </xf>
    <xf numFmtId="0" fontId="23" fillId="0" borderId="6" xfId="0" applyFont="1" applyBorder="1" applyAlignment="1">
      <alignment horizontal="left"/>
    </xf>
    <xf numFmtId="0" fontId="49" fillId="0" borderId="6" xfId="0" applyFont="1" applyBorder="1" applyAlignment="1">
      <alignment horizontal="left" vertical="center" wrapText="1"/>
    </xf>
    <xf numFmtId="44" fontId="50" fillId="0" borderId="78" xfId="1" applyFont="1" applyBorder="1" applyAlignment="1">
      <alignment horizontal="center"/>
    </xf>
    <xf numFmtId="44" fontId="51" fillId="9" borderId="52" xfId="0" applyNumberFormat="1" applyFont="1" applyFill="1" applyBorder="1" applyAlignment="1">
      <alignment horizontal="left"/>
    </xf>
    <xf numFmtId="0" fontId="48" fillId="0" borderId="0" xfId="0" applyFont="1" applyAlignment="1">
      <alignment horizontal="center"/>
    </xf>
    <xf numFmtId="0" fontId="48" fillId="0" borderId="0" xfId="0" applyFont="1" applyAlignment="1">
      <alignment horizontal="left"/>
    </xf>
    <xf numFmtId="44" fontId="48" fillId="0" borderId="0" xfId="1" applyFont="1" applyBorder="1" applyAlignment="1">
      <alignment horizontal="left"/>
    </xf>
    <xf numFmtId="164" fontId="48" fillId="0" borderId="0" xfId="0" applyNumberFormat="1" applyFont="1" applyAlignment="1">
      <alignment horizontal="left"/>
    </xf>
    <xf numFmtId="44" fontId="0" fillId="2" borderId="0" xfId="0" applyNumberFormat="1" applyFill="1" applyAlignment="1"/>
    <xf numFmtId="44" fontId="0" fillId="3" borderId="0" xfId="0" applyNumberFormat="1" applyFill="1" applyAlignment="1"/>
    <xf numFmtId="0" fontId="0" fillId="0" borderId="0" xfId="1" applyNumberFormat="1" applyFont="1" applyAlignment="1"/>
    <xf numFmtId="0" fontId="0" fillId="3" borderId="0" xfId="0" applyFill="1" applyAlignment="1"/>
    <xf numFmtId="44" fontId="0" fillId="18" borderId="0" xfId="0" applyNumberFormat="1" applyFill="1" applyAlignment="1"/>
    <xf numFmtId="0" fontId="0" fillId="18" borderId="0" xfId="0" applyFill="1" applyAlignment="1"/>
    <xf numFmtId="44" fontId="0" fillId="4" borderId="0" xfId="0" applyNumberFormat="1" applyFill="1" applyAlignment="1"/>
    <xf numFmtId="0" fontId="0" fillId="10" borderId="0" xfId="0" applyFill="1" applyAlignment="1"/>
    <xf numFmtId="44" fontId="0" fillId="10" borderId="0" xfId="0" applyNumberFormat="1" applyFill="1" applyAlignment="1"/>
    <xf numFmtId="44" fontId="0" fillId="13" borderId="0" xfId="0" applyNumberFormat="1" applyFill="1" applyAlignment="1"/>
    <xf numFmtId="44" fontId="0" fillId="16" borderId="0" xfId="0" applyNumberFormat="1" applyFill="1" applyAlignment="1"/>
    <xf numFmtId="0" fontId="6" fillId="0" borderId="0" xfId="0" applyFont="1" applyAlignment="1"/>
    <xf numFmtId="0" fontId="48" fillId="0" borderId="0" xfId="0" applyFont="1" applyAlignment="1"/>
    <xf numFmtId="0" fontId="0" fillId="0" borderId="0" xfId="0" applyAlignment="1">
      <alignment horizontal="left"/>
    </xf>
    <xf numFmtId="0" fontId="34" fillId="0" borderId="0" xfId="0" applyFont="1" applyAlignment="1">
      <alignment vertical="center" wrapText="1"/>
    </xf>
    <xf numFmtId="0" fontId="53" fillId="0" borderId="6" xfId="0" applyFont="1" applyBorder="1" applyAlignment="1">
      <alignment horizontal="center" vertical="center" wrapText="1"/>
    </xf>
    <xf numFmtId="0" fontId="53" fillId="4" borderId="6" xfId="0" applyFont="1" applyFill="1" applyBorder="1" applyAlignment="1">
      <alignment horizontal="center" vertical="center" wrapText="1"/>
    </xf>
    <xf numFmtId="0" fontId="54" fillId="0" borderId="6" xfId="0" applyFont="1" applyBorder="1" applyAlignment="1">
      <alignment horizontal="center" vertical="center" wrapText="1"/>
    </xf>
    <xf numFmtId="0" fontId="54" fillId="0" borderId="6" xfId="0" applyFont="1" applyBorder="1" applyAlignment="1">
      <alignment horizontal="left" vertical="center" wrapText="1"/>
    </xf>
    <xf numFmtId="14" fontId="54" fillId="4" borderId="6" xfId="0" applyNumberFormat="1" applyFont="1" applyFill="1" applyBorder="1" applyAlignment="1">
      <alignment horizontal="left" vertical="center" wrapText="1"/>
    </xf>
    <xf numFmtId="0" fontId="54" fillId="4" borderId="6" xfId="0" applyFont="1" applyFill="1" applyBorder="1" applyAlignment="1">
      <alignment horizontal="center" vertical="center" wrapText="1"/>
    </xf>
    <xf numFmtId="44" fontId="54" fillId="4" borderId="6" xfId="0" applyNumberFormat="1" applyFont="1" applyFill="1" applyBorder="1" applyAlignment="1">
      <alignment horizontal="center" vertical="center" wrapText="1"/>
    </xf>
    <xf numFmtId="0" fontId="0" fillId="19" borderId="0" xfId="0" applyFill="1" applyAlignment="1">
      <alignment horizontal="right"/>
    </xf>
    <xf numFmtId="44" fontId="54" fillId="4" borderId="6" xfId="1" applyFont="1" applyFill="1" applyBorder="1" applyAlignment="1">
      <alignment horizontal="center" vertical="center" wrapText="1"/>
    </xf>
    <xf numFmtId="14" fontId="54" fillId="4" borderId="15" xfId="0" applyNumberFormat="1" applyFont="1" applyFill="1" applyBorder="1" applyAlignment="1">
      <alignment horizontal="left" vertical="center" wrapText="1"/>
    </xf>
    <xf numFmtId="0" fontId="54" fillId="4" borderId="15" xfId="0" applyFont="1" applyFill="1" applyBorder="1" applyAlignment="1">
      <alignment horizontal="center" vertical="center" wrapText="1"/>
    </xf>
    <xf numFmtId="0" fontId="0" fillId="16" borderId="0" xfId="0" applyFill="1" applyAlignment="1">
      <alignment horizontal="right"/>
    </xf>
    <xf numFmtId="164" fontId="54" fillId="4" borderId="6" xfId="0" applyNumberFormat="1" applyFont="1" applyFill="1" applyBorder="1" applyAlignment="1">
      <alignment horizontal="center" vertical="center" wrapText="1"/>
    </xf>
    <xf numFmtId="0" fontId="0" fillId="8" borderId="0" xfId="0" applyFill="1" applyAlignment="1">
      <alignment horizontal="right"/>
    </xf>
    <xf numFmtId="0" fontId="54" fillId="4" borderId="6" xfId="0" applyFont="1" applyFill="1" applyBorder="1" applyAlignment="1">
      <alignment horizontal="left" vertical="center" wrapText="1"/>
    </xf>
    <xf numFmtId="0" fontId="0" fillId="7" borderId="0" xfId="0" applyFill="1" applyAlignment="1">
      <alignment horizontal="right"/>
    </xf>
    <xf numFmtId="0" fontId="0" fillId="9" borderId="0" xfId="0" applyFill="1" applyAlignment="1">
      <alignment horizontal="right"/>
    </xf>
    <xf numFmtId="0" fontId="0" fillId="18" borderId="0" xfId="0" applyFill="1" applyAlignment="1">
      <alignment horizontal="right"/>
    </xf>
    <xf numFmtId="0" fontId="0" fillId="0" borderId="0" xfId="0" applyAlignment="1">
      <alignment horizontal="right"/>
    </xf>
    <xf numFmtId="44" fontId="54" fillId="4" borderId="6" xfId="1" applyFont="1" applyFill="1" applyBorder="1" applyAlignment="1">
      <alignment vertical="center"/>
    </xf>
    <xf numFmtId="0" fontId="54" fillId="0" borderId="15" xfId="0" applyFont="1" applyBorder="1" applyAlignment="1">
      <alignment horizontal="center" vertical="center" wrapText="1"/>
    </xf>
    <xf numFmtId="0" fontId="54" fillId="0" borderId="15" xfId="0" applyFont="1" applyBorder="1" applyAlignment="1">
      <alignment horizontal="left" vertical="center" wrapText="1"/>
    </xf>
    <xf numFmtId="44" fontId="54" fillId="4" borderId="15" xfId="0" applyNumberFormat="1" applyFont="1" applyFill="1" applyBorder="1" applyAlignment="1">
      <alignment horizontal="center" vertical="center" wrapText="1"/>
    </xf>
    <xf numFmtId="44" fontId="56" fillId="9" borderId="10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44" fontId="0" fillId="0" borderId="0" xfId="1" applyFont="1" applyAlignment="1">
      <alignment horizontal="left"/>
    </xf>
    <xf numFmtId="44" fontId="0" fillId="0" borderId="0" xfId="0" applyNumberFormat="1" applyAlignment="1">
      <alignment horizontal="left"/>
    </xf>
    <xf numFmtId="44" fontId="0" fillId="19" borderId="0" xfId="0" applyNumberFormat="1" applyFill="1" applyAlignment="1"/>
    <xf numFmtId="44" fontId="0" fillId="16" borderId="0" xfId="1" applyFont="1" applyFill="1" applyBorder="1" applyAlignment="1"/>
    <xf numFmtId="0" fontId="0" fillId="8" borderId="0" xfId="0" applyFill="1" applyAlignment="1"/>
    <xf numFmtId="0" fontId="0" fillId="7" borderId="0" xfId="0" applyFill="1" applyAlignment="1"/>
    <xf numFmtId="0" fontId="0" fillId="16" borderId="0" xfId="0" applyFill="1" applyAlignment="1"/>
    <xf numFmtId="44" fontId="0" fillId="9" borderId="0" xfId="0" applyNumberFormat="1" applyFill="1" applyAlignment="1"/>
    <xf numFmtId="0" fontId="0" fillId="9" borderId="0" xfId="0" applyFill="1" applyAlignment="1"/>
    <xf numFmtId="0" fontId="0" fillId="19" borderId="0" xfId="0" applyFill="1" applyAlignment="1"/>
    <xf numFmtId="0" fontId="13" fillId="0" borderId="7" xfId="0" applyFont="1" applyBorder="1" applyAlignment="1">
      <alignment horizontal="center"/>
    </xf>
    <xf numFmtId="0" fontId="0" fillId="0" borderId="6" xfId="0" applyBorder="1" applyAlignment="1"/>
    <xf numFmtId="0" fontId="57" fillId="0" borderId="6" xfId="0" applyFont="1" applyBorder="1" applyAlignment="1">
      <alignment horizontal="center" vertical="center" wrapText="1"/>
    </xf>
    <xf numFmtId="0" fontId="57" fillId="0" borderId="6" xfId="0" applyFont="1" applyBorder="1" applyAlignment="1">
      <alignment horizontal="left" vertical="center" wrapText="1"/>
    </xf>
    <xf numFmtId="14" fontId="57" fillId="4" borderId="6" xfId="0" applyNumberFormat="1" applyFont="1" applyFill="1" applyBorder="1" applyAlignment="1">
      <alignment horizontal="center" vertical="center" wrapText="1"/>
    </xf>
    <xf numFmtId="0" fontId="57" fillId="4" borderId="6" xfId="0" applyFont="1" applyFill="1" applyBorder="1" applyAlignment="1">
      <alignment horizontal="center" vertical="center" wrapText="1"/>
    </xf>
    <xf numFmtId="44" fontId="57" fillId="4" borderId="6" xfId="0" applyNumberFormat="1" applyFont="1" applyFill="1" applyBorder="1" applyAlignment="1">
      <alignment horizontal="center" vertical="center" wrapText="1"/>
    </xf>
    <xf numFmtId="164" fontId="57" fillId="4" borderId="6" xfId="0" applyNumberFormat="1" applyFont="1" applyFill="1" applyBorder="1" applyAlignment="1">
      <alignment horizontal="center" vertical="center" wrapText="1"/>
    </xf>
    <xf numFmtId="44" fontId="30" fillId="0" borderId="0" xfId="0" applyNumberFormat="1" applyFont="1" applyAlignment="1"/>
    <xf numFmtId="0" fontId="57" fillId="0" borderId="15" xfId="0" applyFont="1" applyBorder="1" applyAlignment="1">
      <alignment horizontal="center" vertical="center" wrapText="1"/>
    </xf>
    <xf numFmtId="0" fontId="57" fillId="0" borderId="15" xfId="0" applyFont="1" applyBorder="1" applyAlignment="1">
      <alignment horizontal="left" vertical="center" wrapText="1"/>
    </xf>
    <xf numFmtId="14" fontId="57" fillId="4" borderId="15" xfId="0" applyNumberFormat="1" applyFont="1" applyFill="1" applyBorder="1" applyAlignment="1">
      <alignment horizontal="center" vertical="center" wrapText="1"/>
    </xf>
    <xf numFmtId="0" fontId="57" fillId="4" borderId="15" xfId="0" applyFont="1" applyFill="1" applyBorder="1" applyAlignment="1">
      <alignment horizontal="center" vertical="center" wrapText="1"/>
    </xf>
    <xf numFmtId="44" fontId="57" fillId="4" borderId="15" xfId="0" applyNumberFormat="1" applyFont="1" applyFill="1" applyBorder="1" applyAlignment="1">
      <alignment horizontal="center" vertical="center" wrapText="1"/>
    </xf>
    <xf numFmtId="0" fontId="30" fillId="0" borderId="9" xfId="0" applyFont="1" applyBorder="1" applyAlignment="1"/>
    <xf numFmtId="44" fontId="30" fillId="0" borderId="0" xfId="1" applyFont="1" applyAlignment="1"/>
    <xf numFmtId="44" fontId="59" fillId="0" borderId="0" xfId="1" applyFont="1" applyAlignment="1"/>
    <xf numFmtId="44" fontId="60" fillId="0" borderId="0" xfId="0" applyNumberFormat="1" applyFont="1" applyAlignment="1"/>
    <xf numFmtId="44" fontId="61" fillId="0" borderId="0" xfId="0" applyNumberFormat="1" applyFont="1" applyAlignment="1"/>
    <xf numFmtId="14" fontId="6" fillId="4" borderId="6" xfId="0" applyNumberFormat="1" applyFont="1" applyFill="1" applyBorder="1" applyAlignment="1">
      <alignment horizontal="center" vertical="center" wrapText="1"/>
    </xf>
    <xf numFmtId="14" fontId="6" fillId="4" borderId="40" xfId="0" applyNumberFormat="1" applyFont="1" applyFill="1" applyBorder="1" applyAlignment="1">
      <alignment horizontal="center" vertical="center"/>
    </xf>
    <xf numFmtId="14" fontId="6" fillId="4" borderId="6" xfId="0" applyNumberFormat="1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left" vertical="center"/>
    </xf>
    <xf numFmtId="0" fontId="6" fillId="4" borderId="7" xfId="0" applyFont="1" applyFill="1" applyBorder="1" applyAlignment="1">
      <alignment horizontal="left" vertical="center"/>
    </xf>
    <xf numFmtId="0" fontId="6" fillId="4" borderId="40" xfId="0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right" vertical="center"/>
    </xf>
    <xf numFmtId="169" fontId="66" fillId="21" borderId="7" xfId="0" applyNumberFormat="1" applyFont="1" applyFill="1" applyBorder="1" applyAlignment="1">
      <alignment horizontal="right" vertical="center"/>
    </xf>
    <xf numFmtId="0" fontId="6" fillId="4" borderId="6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22" borderId="6" xfId="0" applyFill="1" applyBorder="1" applyAlignment="1">
      <alignment horizontal="center" vertical="center" wrapText="1"/>
    </xf>
    <xf numFmtId="44" fontId="0" fillId="22" borderId="6" xfId="1" applyFont="1" applyFill="1" applyBorder="1" applyAlignment="1">
      <alignment vertical="center"/>
    </xf>
    <xf numFmtId="0" fontId="28" fillId="0" borderId="0" xfId="0" applyFont="1" applyAlignment="1">
      <alignment horizontal="center" vertical="center" wrapText="1"/>
    </xf>
    <xf numFmtId="0" fontId="28" fillId="0" borderId="0" xfId="0" applyFont="1" applyAlignment="1">
      <alignment vertical="center" wrapText="1"/>
    </xf>
    <xf numFmtId="0" fontId="29" fillId="0" borderId="0" xfId="0" applyFont="1" applyAlignment="1">
      <alignment horizontal="center" vertical="center" wrapText="1"/>
    </xf>
    <xf numFmtId="8" fontId="6" fillId="0" borderId="0" xfId="1" applyNumberFormat="1" applyFont="1" applyFill="1" applyBorder="1" applyAlignment="1"/>
    <xf numFmtId="0" fontId="0" fillId="0" borderId="12" xfId="0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34" fillId="4" borderId="6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right" vertical="center"/>
    </xf>
    <xf numFmtId="0" fontId="6" fillId="26" borderId="12" xfId="0" applyFont="1" applyFill="1" applyBorder="1" applyAlignment="1">
      <alignment vertical="center" wrapText="1"/>
    </xf>
    <xf numFmtId="0" fontId="6" fillId="26" borderId="9" xfId="0" applyFont="1" applyFill="1" applyBorder="1" applyAlignment="1">
      <alignment vertical="center" wrapText="1"/>
    </xf>
    <xf numFmtId="0" fontId="6" fillId="26" borderId="32" xfId="0" applyFont="1" applyFill="1" applyBorder="1" applyAlignment="1">
      <alignment vertical="center" wrapText="1"/>
    </xf>
    <xf numFmtId="0" fontId="6" fillId="26" borderId="45" xfId="0" applyFont="1" applyFill="1" applyBorder="1">
      <alignment vertical="center"/>
    </xf>
    <xf numFmtId="0" fontId="6" fillId="26" borderId="14" xfId="0" applyFont="1" applyFill="1" applyBorder="1">
      <alignment vertical="center"/>
    </xf>
    <xf numFmtId="0" fontId="6" fillId="26" borderId="14" xfId="0" applyFont="1" applyFill="1" applyBorder="1" applyAlignment="1">
      <alignment vertical="center" wrapText="1"/>
    </xf>
    <xf numFmtId="0" fontId="6" fillId="22" borderId="9" xfId="0" applyFont="1" applyFill="1" applyBorder="1" applyAlignment="1">
      <alignment vertical="center" wrapText="1"/>
    </xf>
    <xf numFmtId="14" fontId="6" fillId="22" borderId="6" xfId="0" applyNumberFormat="1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left" vertical="center"/>
    </xf>
    <xf numFmtId="0" fontId="6" fillId="22" borderId="6" xfId="0" applyFont="1" applyFill="1" applyBorder="1">
      <alignment vertical="center"/>
    </xf>
    <xf numFmtId="0" fontId="6" fillId="22" borderId="7" xfId="0" applyFont="1" applyFill="1" applyBorder="1" applyAlignment="1">
      <alignment horizontal="right" vertical="center"/>
    </xf>
    <xf numFmtId="0" fontId="6" fillId="22" borderId="51" xfId="0" applyFont="1" applyFill="1" applyBorder="1">
      <alignment vertical="center"/>
    </xf>
    <xf numFmtId="0" fontId="0" fillId="22" borderId="0" xfId="0" applyFill="1" applyAlignment="1"/>
    <xf numFmtId="0" fontId="34" fillId="4" borderId="26" xfId="0" applyFont="1" applyFill="1" applyBorder="1" applyAlignment="1">
      <alignment horizontal="center" vertical="center" wrapText="1"/>
    </xf>
    <xf numFmtId="0" fontId="51" fillId="4" borderId="75" xfId="0" applyFont="1" applyFill="1" applyBorder="1" applyAlignment="1">
      <alignment horizontal="center" vertical="center" wrapText="1"/>
    </xf>
    <xf numFmtId="169" fontId="6" fillId="22" borderId="0" xfId="0" applyNumberFormat="1" applyFont="1" applyFill="1" applyAlignment="1">
      <alignment horizontal="right" vertical="center"/>
    </xf>
    <xf numFmtId="43" fontId="0" fillId="0" borderId="0" xfId="0" applyNumberFormat="1" applyAlignment="1"/>
    <xf numFmtId="169" fontId="6" fillId="4" borderId="0" xfId="0" applyNumberFormat="1" applyFont="1" applyFill="1" applyAlignment="1">
      <alignment horizontal="right" vertical="center"/>
    </xf>
    <xf numFmtId="169" fontId="6" fillId="26" borderId="0" xfId="0" applyNumberFormat="1" applyFont="1" applyFill="1" applyAlignment="1">
      <alignment horizontal="right" vertical="center"/>
    </xf>
    <xf numFmtId="169" fontId="66" fillId="21" borderId="0" xfId="0" applyNumberFormat="1" applyFont="1" applyFill="1" applyAlignment="1">
      <alignment horizontal="right" vertical="center"/>
    </xf>
    <xf numFmtId="0" fontId="34" fillId="22" borderId="75" xfId="0" applyFont="1" applyFill="1" applyBorder="1" applyAlignment="1">
      <alignment horizontal="center" vertical="center" wrapText="1"/>
    </xf>
    <xf numFmtId="14" fontId="6" fillId="22" borderId="6" xfId="0" applyNumberFormat="1" applyFont="1" applyFill="1" applyBorder="1" applyAlignment="1">
      <alignment horizontal="left" vertical="center"/>
    </xf>
    <xf numFmtId="169" fontId="6" fillId="22" borderId="7" xfId="0" applyNumberFormat="1" applyFont="1" applyFill="1" applyBorder="1" applyAlignment="1">
      <alignment horizontal="right" vertical="center"/>
    </xf>
    <xf numFmtId="0" fontId="34" fillId="22" borderId="79" xfId="0" applyFont="1" applyFill="1" applyBorder="1" applyAlignment="1">
      <alignment horizontal="center" vertical="center" wrapText="1"/>
    </xf>
    <xf numFmtId="0" fontId="6" fillId="22" borderId="7" xfId="0" applyFont="1" applyFill="1" applyBorder="1">
      <alignment vertical="center"/>
    </xf>
    <xf numFmtId="0" fontId="6" fillId="22" borderId="7" xfId="0" applyFont="1" applyFill="1" applyBorder="1" applyAlignment="1">
      <alignment horizontal="left" vertical="center"/>
    </xf>
    <xf numFmtId="169" fontId="6" fillId="22" borderId="51" xfId="0" applyNumberFormat="1" applyFont="1" applyFill="1" applyBorder="1" applyAlignment="1">
      <alignment horizontal="right" vertical="center"/>
    </xf>
    <xf numFmtId="0" fontId="28" fillId="22" borderId="6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vertical="center" wrapText="1"/>
    </xf>
    <xf numFmtId="169" fontId="6" fillId="22" borderId="49" xfId="0" applyNumberFormat="1" applyFont="1" applyFill="1" applyBorder="1" applyAlignment="1">
      <alignment horizontal="right" vertical="center"/>
    </xf>
    <xf numFmtId="0" fontId="34" fillId="22" borderId="41" xfId="0" applyFont="1" applyFill="1" applyBorder="1" applyAlignment="1">
      <alignment horizontal="center" vertical="center" wrapText="1"/>
    </xf>
    <xf numFmtId="0" fontId="50" fillId="22" borderId="41" xfId="0" applyFont="1" applyFill="1" applyBorder="1" applyAlignment="1">
      <alignment horizontal="center" vertical="center" wrapText="1"/>
    </xf>
    <xf numFmtId="0" fontId="74" fillId="0" borderId="4" xfId="0" applyFont="1" applyBorder="1" applyAlignment="1">
      <alignment horizontal="center" vertical="center"/>
    </xf>
    <xf numFmtId="0" fontId="74" fillId="0" borderId="5" xfId="0" applyFont="1" applyBorder="1" applyAlignment="1">
      <alignment horizontal="center" vertical="center"/>
    </xf>
    <xf numFmtId="0" fontId="74" fillId="0" borderId="10" xfId="0" applyFont="1" applyBorder="1" applyAlignment="1">
      <alignment horizontal="center" vertical="center"/>
    </xf>
    <xf numFmtId="0" fontId="0" fillId="22" borderId="6" xfId="0" applyFill="1" applyBorder="1" applyAlignment="1"/>
    <xf numFmtId="0" fontId="23" fillId="22" borderId="6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44" fontId="0" fillId="22" borderId="49" xfId="1" applyFont="1" applyFill="1" applyBorder="1" applyAlignment="1"/>
    <xf numFmtId="0" fontId="50" fillId="22" borderId="56" xfId="0" applyFont="1" applyFill="1" applyBorder="1" applyAlignment="1">
      <alignment horizontal="center" vertical="center" wrapText="1"/>
    </xf>
    <xf numFmtId="0" fontId="6" fillId="22" borderId="47" xfId="0" applyFont="1" applyFill="1" applyBorder="1">
      <alignment vertical="center"/>
    </xf>
    <xf numFmtId="0" fontId="6" fillId="4" borderId="47" xfId="0" applyFont="1" applyFill="1" applyBorder="1" applyAlignment="1">
      <alignment horizontal="left" vertical="center"/>
    </xf>
    <xf numFmtId="169" fontId="6" fillId="22" borderId="52" xfId="0" applyNumberFormat="1" applyFont="1" applyFill="1" applyBorder="1" applyAlignment="1">
      <alignment horizontal="right" vertical="center"/>
    </xf>
    <xf numFmtId="0" fontId="6" fillId="22" borderId="7" xfId="0" applyFont="1" applyFill="1" applyBorder="1" applyAlignment="1">
      <alignment horizontal="center" vertical="center"/>
    </xf>
    <xf numFmtId="0" fontId="6" fillId="22" borderId="6" xfId="0" applyFont="1" applyFill="1" applyBorder="1" applyAlignment="1">
      <alignment horizontal="center" vertical="center"/>
    </xf>
    <xf numFmtId="0" fontId="6" fillId="4" borderId="47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3" fillId="0" borderId="0" xfId="0" applyFont="1" applyAlignment="1">
      <alignment vertical="top"/>
    </xf>
    <xf numFmtId="0" fontId="6" fillId="22" borderId="9" xfId="0" applyFont="1" applyFill="1" applyBorder="1">
      <alignment vertical="center"/>
    </xf>
    <xf numFmtId="14" fontId="6" fillId="22" borderId="40" xfId="0" applyNumberFormat="1" applyFont="1" applyFill="1" applyBorder="1" applyAlignment="1">
      <alignment horizontal="center" vertical="center"/>
    </xf>
    <xf numFmtId="14" fontId="6" fillId="22" borderId="6" xfId="0" applyNumberFormat="1" applyFont="1" applyFill="1" applyBorder="1" applyAlignment="1">
      <alignment horizontal="center" vertical="center"/>
    </xf>
    <xf numFmtId="0" fontId="34" fillId="22" borderId="26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169" fontId="6" fillId="22" borderId="40" xfId="0" applyNumberFormat="1" applyFont="1" applyFill="1" applyBorder="1" applyAlignment="1">
      <alignment horizontal="right" vertical="center"/>
    </xf>
    <xf numFmtId="169" fontId="6" fillId="22" borderId="6" xfId="0" applyNumberFormat="1" applyFont="1" applyFill="1" applyBorder="1" applyAlignment="1">
      <alignment horizontal="right" vertical="center"/>
    </xf>
    <xf numFmtId="0" fontId="34" fillId="4" borderId="57" xfId="0" applyFont="1" applyFill="1" applyBorder="1" applyAlignment="1">
      <alignment horizontal="center" vertical="center" wrapText="1"/>
    </xf>
    <xf numFmtId="14" fontId="6" fillId="4" borderId="57" xfId="0" applyNumberFormat="1" applyFont="1" applyFill="1" applyBorder="1" applyAlignment="1">
      <alignment horizontal="left" vertical="center"/>
    </xf>
    <xf numFmtId="0" fontId="6" fillId="4" borderId="88" xfId="0" applyFont="1" applyFill="1" applyBorder="1">
      <alignment vertical="center"/>
    </xf>
    <xf numFmtId="167" fontId="6" fillId="22" borderId="7" xfId="0" applyNumberFormat="1" applyFont="1" applyFill="1" applyBorder="1" applyAlignment="1">
      <alignment horizontal="right" vertical="center"/>
    </xf>
    <xf numFmtId="0" fontId="69" fillId="24" borderId="0" xfId="0" applyFont="1" applyFill="1" applyAlignment="1">
      <alignment horizontal="center" wrapText="1"/>
    </xf>
    <xf numFmtId="0" fontId="68" fillId="23" borderId="0" xfId="0" applyFont="1" applyFill="1" applyAlignment="1">
      <alignment horizontal="center"/>
    </xf>
    <xf numFmtId="0" fontId="0" fillId="23" borderId="0" xfId="0" applyFill="1" applyAlignment="1">
      <alignment horizontal="center"/>
    </xf>
    <xf numFmtId="0" fontId="0" fillId="25" borderId="0" xfId="0" applyFill="1" applyAlignment="1">
      <alignment horizontal="center"/>
    </xf>
    <xf numFmtId="0" fontId="0" fillId="0" borderId="0" xfId="0" applyAlignment="1">
      <alignment horizontal="center"/>
    </xf>
    <xf numFmtId="0" fontId="34" fillId="0" borderId="24" xfId="0" applyFont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 wrapText="1"/>
    </xf>
    <xf numFmtId="0" fontId="13" fillId="9" borderId="7" xfId="0" applyFont="1" applyFill="1" applyBorder="1" applyAlignment="1">
      <alignment horizontal="center" vertical="center"/>
    </xf>
    <xf numFmtId="0" fontId="58" fillId="9" borderId="4" xfId="0" applyFont="1" applyFill="1" applyBorder="1" applyAlignment="1">
      <alignment horizontal="center" vertical="center" wrapText="1"/>
    </xf>
    <xf numFmtId="0" fontId="58" fillId="9" borderId="5" xfId="0" applyFont="1" applyFill="1" applyBorder="1" applyAlignment="1">
      <alignment horizontal="center" vertical="center" wrapText="1"/>
    </xf>
    <xf numFmtId="0" fontId="58" fillId="9" borderId="10" xfId="0" applyFont="1" applyFill="1" applyBorder="1" applyAlignment="1">
      <alignment horizontal="center" vertical="center" wrapText="1"/>
    </xf>
    <xf numFmtId="44" fontId="30" fillId="0" borderId="0" xfId="0" applyNumberFormat="1" applyFont="1" applyAlignment="1">
      <alignment horizontal="center"/>
    </xf>
    <xf numFmtId="0" fontId="30" fillId="0" borderId="0" xfId="0" applyFont="1" applyAlignment="1">
      <alignment horizontal="center"/>
    </xf>
    <xf numFmtId="0" fontId="0" fillId="0" borderId="57" xfId="0" applyBorder="1" applyAlignment="1">
      <alignment horizontal="center"/>
    </xf>
    <xf numFmtId="0" fontId="34" fillId="0" borderId="6" xfId="0" applyFont="1" applyBorder="1" applyAlignment="1">
      <alignment horizontal="center" vertical="center" wrapText="1"/>
    </xf>
    <xf numFmtId="0" fontId="47" fillId="9" borderId="1" xfId="0" applyFont="1" applyFill="1" applyBorder="1" applyAlignment="1">
      <alignment horizontal="center" vertical="center" wrapText="1"/>
    </xf>
    <xf numFmtId="0" fontId="47" fillId="9" borderId="2" xfId="0" applyFont="1" applyFill="1" applyBorder="1" applyAlignment="1">
      <alignment horizontal="center" vertical="center" wrapText="1"/>
    </xf>
    <xf numFmtId="0" fontId="47" fillId="9" borderId="9" xfId="0" applyFont="1" applyFill="1" applyBorder="1" applyAlignment="1">
      <alignment horizontal="center" vertical="center" wrapText="1"/>
    </xf>
    <xf numFmtId="0" fontId="55" fillId="9" borderId="4" xfId="0" applyFont="1" applyFill="1" applyBorder="1" applyAlignment="1">
      <alignment horizontal="center" vertical="center" wrapText="1"/>
    </xf>
    <xf numFmtId="0" fontId="55" fillId="9" borderId="5" xfId="0" applyFont="1" applyFill="1" applyBorder="1" applyAlignment="1">
      <alignment horizontal="center" vertical="center" wrapText="1"/>
    </xf>
    <xf numFmtId="0" fontId="54" fillId="0" borderId="6" xfId="0" applyFont="1" applyBorder="1" applyAlignment="1">
      <alignment horizontal="left" vertical="center" wrapText="1"/>
    </xf>
    <xf numFmtId="14" fontId="54" fillId="4" borderId="15" xfId="0" applyNumberFormat="1" applyFont="1" applyFill="1" applyBorder="1" applyAlignment="1">
      <alignment horizontal="left" vertical="center" wrapText="1"/>
    </xf>
    <xf numFmtId="14" fontId="54" fillId="4" borderId="7" xfId="0" applyNumberFormat="1" applyFont="1" applyFill="1" applyBorder="1" applyAlignment="1">
      <alignment horizontal="left" vertical="center" wrapText="1"/>
    </xf>
    <xf numFmtId="14" fontId="54" fillId="4" borderId="6" xfId="0" applyNumberFormat="1" applyFont="1" applyFill="1" applyBorder="1" applyAlignment="1">
      <alignment horizontal="left" vertical="center" wrapText="1"/>
    </xf>
    <xf numFmtId="0" fontId="54" fillId="4" borderId="15" xfId="0" applyFont="1" applyFill="1" applyBorder="1" applyAlignment="1">
      <alignment horizontal="center" vertical="center" wrapText="1"/>
    </xf>
    <xf numFmtId="0" fontId="54" fillId="4" borderId="7" xfId="0" applyFont="1" applyFill="1" applyBorder="1" applyAlignment="1">
      <alignment horizontal="center" vertical="center" wrapText="1"/>
    </xf>
    <xf numFmtId="0" fontId="54" fillId="4" borderId="6" xfId="0" applyFont="1" applyFill="1" applyBorder="1" applyAlignment="1">
      <alignment horizontal="center" vertical="center" wrapText="1"/>
    </xf>
    <xf numFmtId="44" fontId="54" fillId="4" borderId="6" xfId="0" applyNumberFormat="1" applyFont="1" applyFill="1" applyBorder="1" applyAlignment="1">
      <alignment horizontal="center" vertical="center" wrapText="1"/>
    </xf>
    <xf numFmtId="0" fontId="0" fillId="20" borderId="87" xfId="0" applyFill="1" applyBorder="1" applyAlignment="1">
      <alignment horizontal="right"/>
    </xf>
    <xf numFmtId="0" fontId="0" fillId="16" borderId="87" xfId="0" applyFill="1" applyBorder="1" applyAlignment="1">
      <alignment horizontal="right"/>
    </xf>
    <xf numFmtId="44" fontId="0" fillId="16" borderId="0" xfId="0" applyNumberFormat="1" applyFill="1" applyAlignment="1">
      <alignment horizontal="center"/>
    </xf>
    <xf numFmtId="0" fontId="0" fillId="16" borderId="0" xfId="0" applyFill="1" applyAlignment="1">
      <alignment horizontal="center"/>
    </xf>
    <xf numFmtId="44" fontId="0" fillId="7" borderId="0" xfId="0" applyNumberFormat="1" applyFill="1" applyAlignment="1">
      <alignment horizontal="center"/>
    </xf>
    <xf numFmtId="0" fontId="0" fillId="7" borderId="0" xfId="0" applyFill="1" applyAlignment="1">
      <alignment horizontal="center"/>
    </xf>
    <xf numFmtId="44" fontId="0" fillId="20" borderId="0" xfId="0" applyNumberFormat="1" applyFill="1" applyAlignment="1">
      <alignment horizontal="center"/>
    </xf>
    <xf numFmtId="0" fontId="0" fillId="20" borderId="0" xfId="0" applyFill="1" applyAlignment="1">
      <alignment horizontal="center"/>
    </xf>
    <xf numFmtId="0" fontId="0" fillId="7" borderId="87" xfId="0" applyFill="1" applyBorder="1" applyAlignment="1">
      <alignment horizontal="right"/>
    </xf>
    <xf numFmtId="0" fontId="0" fillId="0" borderId="36" xfId="0" applyBorder="1" applyAlignment="1">
      <alignment horizontal="center"/>
    </xf>
    <xf numFmtId="0" fontId="34" fillId="0" borderId="72" xfId="0" applyFont="1" applyBorder="1" applyAlignment="1">
      <alignment horizontal="center" vertical="center" wrapText="1"/>
    </xf>
    <xf numFmtId="0" fontId="34" fillId="0" borderId="73" xfId="0" applyFont="1" applyBorder="1" applyAlignment="1">
      <alignment horizontal="center" vertical="center" wrapText="1"/>
    </xf>
    <xf numFmtId="0" fontId="34" fillId="0" borderId="74" xfId="0" applyFont="1" applyBorder="1" applyAlignment="1">
      <alignment horizontal="center" vertical="center" wrapText="1"/>
    </xf>
    <xf numFmtId="0" fontId="34" fillId="0" borderId="42" xfId="0" applyFont="1" applyBorder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0" fontId="34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4" fillId="9" borderId="86" xfId="0" applyFont="1" applyFill="1" applyBorder="1" applyAlignment="1">
      <alignment horizontal="center"/>
    </xf>
    <xf numFmtId="0" fontId="34" fillId="9" borderId="31" xfId="0" applyFont="1" applyFill="1" applyBorder="1" applyAlignment="1">
      <alignment horizontal="center"/>
    </xf>
    <xf numFmtId="0" fontId="34" fillId="9" borderId="32" xfId="0" applyFont="1" applyFill="1" applyBorder="1" applyAlignment="1">
      <alignment horizontal="center"/>
    </xf>
    <xf numFmtId="0" fontId="48" fillId="0" borderId="41" xfId="0" applyFont="1" applyBorder="1" applyAlignment="1">
      <alignment horizontal="center" vertical="center"/>
    </xf>
    <xf numFmtId="0" fontId="48" fillId="0" borderId="76" xfId="0" applyFont="1" applyBorder="1" applyAlignment="1">
      <alignment horizontal="center" vertical="center"/>
    </xf>
    <xf numFmtId="0" fontId="48" fillId="0" borderId="55" xfId="0" applyFont="1" applyBorder="1" applyAlignment="1">
      <alignment horizontal="center" vertical="center"/>
    </xf>
    <xf numFmtId="0" fontId="48" fillId="0" borderId="79" xfId="0" applyFont="1" applyBorder="1" applyAlignment="1">
      <alignment horizontal="center" vertical="center"/>
    </xf>
    <xf numFmtId="0" fontId="48" fillId="4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0" fillId="4" borderId="6" xfId="0" applyFont="1" applyFill="1" applyBorder="1" applyAlignment="1">
      <alignment horizontal="left" vertical="center"/>
    </xf>
    <xf numFmtId="0" fontId="48" fillId="0" borderId="15" xfId="0" applyFont="1" applyBorder="1" applyAlignment="1">
      <alignment horizontal="center"/>
    </xf>
    <xf numFmtId="0" fontId="48" fillId="0" borderId="29" xfId="0" applyFont="1" applyBorder="1" applyAlignment="1">
      <alignment horizontal="center"/>
    </xf>
    <xf numFmtId="0" fontId="48" fillId="0" borderId="7" xfId="0" applyFont="1" applyBorder="1" applyAlignment="1">
      <alignment horizontal="center"/>
    </xf>
    <xf numFmtId="0" fontId="48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44" fontId="48" fillId="4" borderId="49" xfId="1" applyFont="1" applyFill="1" applyBorder="1" applyAlignment="1">
      <alignment horizontal="center" vertical="center"/>
    </xf>
    <xf numFmtId="44" fontId="48" fillId="0" borderId="77" xfId="1" applyFont="1" applyBorder="1" applyAlignment="1">
      <alignment horizontal="center" vertical="center" wrapText="1"/>
    </xf>
    <xf numFmtId="44" fontId="48" fillId="0" borderId="78" xfId="1" applyFont="1" applyBorder="1" applyAlignment="1">
      <alignment horizontal="center" vertical="center" wrapText="1"/>
    </xf>
    <xf numFmtId="44" fontId="48" fillId="0" borderId="51" xfId="1" applyFont="1" applyBorder="1" applyAlignment="1">
      <alignment horizontal="center" vertical="center" wrapText="1"/>
    </xf>
    <xf numFmtId="0" fontId="41" fillId="0" borderId="33" xfId="0" applyFont="1" applyBorder="1" applyAlignment="1">
      <alignment horizontal="center" vertical="center" wrapText="1"/>
    </xf>
    <xf numFmtId="0" fontId="41" fillId="0" borderId="34" xfId="0" applyFont="1" applyBorder="1" applyAlignment="1">
      <alignment horizontal="center" vertical="center" wrapText="1"/>
    </xf>
    <xf numFmtId="0" fontId="41" fillId="0" borderId="28" xfId="0" applyFont="1" applyBorder="1" applyAlignment="1">
      <alignment horizontal="center" vertical="center" wrapText="1"/>
    </xf>
    <xf numFmtId="0" fontId="39" fillId="9" borderId="86" xfId="0" applyFont="1" applyFill="1" applyBorder="1" applyAlignment="1">
      <alignment horizontal="center" vertical="center"/>
    </xf>
    <xf numFmtId="0" fontId="39" fillId="9" borderId="31" xfId="0" applyFont="1" applyFill="1" applyBorder="1" applyAlignment="1">
      <alignment horizontal="center" vertical="center"/>
    </xf>
    <xf numFmtId="0" fontId="39" fillId="9" borderId="32" xfId="0" applyFont="1" applyFill="1" applyBorder="1" applyAlignment="1">
      <alignment horizontal="center" vertical="center"/>
    </xf>
    <xf numFmtId="0" fontId="46" fillId="0" borderId="0" xfId="0" applyFont="1" applyAlignment="1">
      <alignment horizontal="center"/>
    </xf>
    <xf numFmtId="44" fontId="42" fillId="10" borderId="6" xfId="1" applyFont="1" applyFill="1" applyBorder="1" applyAlignment="1">
      <alignment horizontal="left" vertical="center" wrapText="1"/>
    </xf>
    <xf numFmtId="44" fontId="42" fillId="0" borderId="6" xfId="1" applyFont="1" applyBorder="1" applyAlignment="1">
      <alignment horizontal="left" vertical="center" wrapText="1"/>
    </xf>
    <xf numFmtId="0" fontId="0" fillId="4" borderId="78" xfId="0" applyFill="1" applyBorder="1" applyAlignment="1">
      <alignment horizontal="center" vertical="center" wrapText="1"/>
    </xf>
    <xf numFmtId="0" fontId="0" fillId="4" borderId="78" xfId="0" applyFill="1" applyBorder="1" applyAlignment="1">
      <alignment horizontal="center" wrapText="1"/>
    </xf>
    <xf numFmtId="0" fontId="0" fillId="10" borderId="78" xfId="0" applyFill="1" applyBorder="1" applyAlignment="1">
      <alignment horizontal="center" vertical="center" wrapText="1"/>
    </xf>
    <xf numFmtId="0" fontId="39" fillId="0" borderId="41" xfId="0" applyFont="1" applyBorder="1" applyAlignment="1">
      <alignment horizontal="center" vertical="center"/>
    </xf>
    <xf numFmtId="0" fontId="39" fillId="10" borderId="41" xfId="0" applyFont="1" applyFill="1" applyBorder="1" applyAlignment="1">
      <alignment horizontal="center" vertical="center"/>
    </xf>
    <xf numFmtId="0" fontId="39" fillId="0" borderId="76" xfId="0" applyFont="1" applyBorder="1" applyAlignment="1">
      <alignment horizontal="center" vertical="center" wrapText="1"/>
    </xf>
    <xf numFmtId="0" fontId="39" fillId="0" borderId="79" xfId="0" applyFont="1" applyBorder="1" applyAlignment="1">
      <alignment horizontal="center" vertical="center" wrapText="1"/>
    </xf>
    <xf numFmtId="0" fontId="29" fillId="4" borderId="6" xfId="0" applyFont="1" applyFill="1" applyBorder="1" applyAlignment="1">
      <alignment horizontal="left" vertical="center" wrapText="1"/>
    </xf>
    <xf numFmtId="0" fontId="29" fillId="10" borderId="6" xfId="0" applyFont="1" applyFill="1" applyBorder="1" applyAlignment="1">
      <alignment horizontal="left" vertical="center"/>
    </xf>
    <xf numFmtId="0" fontId="29" fillId="0" borderId="15" xfId="0" applyFont="1" applyBorder="1" applyAlignment="1">
      <alignment horizontal="left" vertical="center" wrapText="1"/>
    </xf>
    <xf numFmtId="0" fontId="29" fillId="0" borderId="7" xfId="0" applyFont="1" applyBorder="1" applyAlignment="1">
      <alignment horizontal="left" vertical="center" wrapText="1"/>
    </xf>
    <xf numFmtId="0" fontId="29" fillId="0" borderId="15" xfId="0" applyFont="1" applyBorder="1" applyAlignment="1">
      <alignment horizontal="left" vertical="center"/>
    </xf>
    <xf numFmtId="0" fontId="29" fillId="0" borderId="7" xfId="0" applyFont="1" applyBorder="1" applyAlignment="1">
      <alignment horizontal="left" vertical="center"/>
    </xf>
    <xf numFmtId="14" fontId="29" fillId="0" borderId="6" xfId="0" applyNumberFormat="1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14" fontId="29" fillId="10" borderId="6" xfId="0" applyNumberFormat="1" applyFont="1" applyFill="1" applyBorder="1" applyAlignment="1">
      <alignment horizontal="center" vertical="center"/>
    </xf>
    <xf numFmtId="0" fontId="29" fillId="10" borderId="6" xfId="0" applyFont="1" applyFill="1" applyBorder="1" applyAlignment="1">
      <alignment horizontal="center" vertical="center"/>
    </xf>
    <xf numFmtId="0" fontId="29" fillId="0" borderId="6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3" fillId="0" borderId="72" xfId="0" applyFont="1" applyBorder="1" applyAlignment="1">
      <alignment horizontal="center" vertical="center" wrapText="1"/>
    </xf>
    <xf numFmtId="0" fontId="33" fillId="0" borderId="73" xfId="0" applyFont="1" applyBorder="1" applyAlignment="1">
      <alignment horizontal="center" vertical="center" wrapText="1"/>
    </xf>
    <xf numFmtId="0" fontId="33" fillId="0" borderId="74" xfId="0" applyFont="1" applyBorder="1" applyAlignment="1">
      <alignment horizontal="center" vertical="center" wrapText="1"/>
    </xf>
    <xf numFmtId="0" fontId="39" fillId="10" borderId="24" xfId="0" applyFont="1" applyFill="1" applyBorder="1" applyAlignment="1">
      <alignment horizontal="center" vertical="center"/>
    </xf>
    <xf numFmtId="0" fontId="39" fillId="10" borderId="25" xfId="0" applyFont="1" applyFill="1" applyBorder="1" applyAlignment="1">
      <alignment horizontal="center" vertical="center"/>
    </xf>
    <xf numFmtId="0" fontId="39" fillId="10" borderId="27" xfId="0" applyFont="1" applyFill="1" applyBorder="1" applyAlignment="1">
      <alignment horizontal="center" vertical="center"/>
    </xf>
    <xf numFmtId="44" fontId="0" fillId="0" borderId="57" xfId="1" applyFont="1" applyBorder="1" applyAlignment="1">
      <alignment horizontal="center"/>
    </xf>
    <xf numFmtId="0" fontId="3" fillId="0" borderId="41" xfId="0" applyFont="1" applyBorder="1" applyAlignment="1">
      <alignment horizontal="center" vertical="center" wrapText="1"/>
    </xf>
    <xf numFmtId="0" fontId="6" fillId="4" borderId="6" xfId="0" applyFont="1" applyFill="1" applyBorder="1" applyAlignment="1">
      <alignment horizontal="left" vertical="center" wrapText="1"/>
    </xf>
    <xf numFmtId="44" fontId="36" fillId="0" borderId="6" xfId="1" applyFont="1" applyBorder="1" applyAlignment="1">
      <alignment horizontal="center" vertical="center"/>
    </xf>
    <xf numFmtId="44" fontId="0" fillId="0" borderId="0" xfId="1" applyFont="1" applyBorder="1" applyAlignment="1">
      <alignment horizontal="center" vertical="center" wrapText="1"/>
    </xf>
    <xf numFmtId="44" fontId="0" fillId="0" borderId="0" xfId="1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44" fontId="0" fillId="0" borderId="2" xfId="1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0" fillId="0" borderId="34" xfId="0" applyBorder="1" applyAlignment="1">
      <alignment horizontal="center"/>
    </xf>
    <xf numFmtId="44" fontId="0" fillId="0" borderId="34" xfId="1" applyFont="1" applyBorder="1" applyAlignment="1">
      <alignment horizontal="center"/>
    </xf>
    <xf numFmtId="0" fontId="6" fillId="17" borderId="26" xfId="0" applyFont="1" applyFill="1" applyBorder="1" applyAlignment="1">
      <alignment horizontal="center" vertical="center"/>
    </xf>
    <xf numFmtId="0" fontId="6" fillId="17" borderId="23" xfId="0" applyFont="1" applyFill="1" applyBorder="1" applyAlignment="1">
      <alignment horizontal="center" vertical="center"/>
    </xf>
    <xf numFmtId="0" fontId="6" fillId="17" borderId="54" xfId="0" applyFont="1" applyFill="1" applyBorder="1" applyAlignment="1">
      <alignment horizontal="center" vertical="center"/>
    </xf>
    <xf numFmtId="0" fontId="6" fillId="16" borderId="26" xfId="0" applyFont="1" applyFill="1" applyBorder="1" applyAlignment="1">
      <alignment horizontal="center" vertical="center"/>
    </xf>
    <xf numFmtId="0" fontId="6" fillId="16" borderId="23" xfId="0" applyFont="1" applyFill="1" applyBorder="1" applyAlignment="1">
      <alignment horizontal="center" vertical="center"/>
    </xf>
    <xf numFmtId="0" fontId="6" fillId="17" borderId="44" xfId="0" applyFont="1" applyFill="1" applyBorder="1" applyAlignment="1">
      <alignment horizontal="left" vertical="center"/>
    </xf>
    <xf numFmtId="0" fontId="6" fillId="17" borderId="45" xfId="0" applyFont="1" applyFill="1" applyBorder="1" applyAlignment="1">
      <alignment horizontal="left" vertical="center"/>
    </xf>
    <xf numFmtId="0" fontId="6" fillId="17" borderId="46" xfId="0" applyFont="1" applyFill="1" applyBorder="1" applyAlignment="1">
      <alignment horizontal="left" vertical="center"/>
    </xf>
    <xf numFmtId="0" fontId="0" fillId="16" borderId="44" xfId="0" applyFill="1" applyBorder="1" applyAlignment="1">
      <alignment horizontal="left" vertical="center"/>
    </xf>
    <xf numFmtId="0" fontId="0" fillId="16" borderId="45" xfId="0" applyFill="1" applyBorder="1" applyAlignment="1">
      <alignment horizontal="left" vertical="center"/>
    </xf>
    <xf numFmtId="14" fontId="6" fillId="17" borderId="73" xfId="0" applyNumberFormat="1" applyFont="1" applyFill="1" applyBorder="1" applyAlignment="1">
      <alignment horizontal="center" vertical="center"/>
    </xf>
    <xf numFmtId="14" fontId="6" fillId="17" borderId="29" xfId="0" applyNumberFormat="1" applyFont="1" applyFill="1" applyBorder="1" applyAlignment="1">
      <alignment horizontal="center" vertical="center"/>
    </xf>
    <xf numFmtId="14" fontId="6" fillId="17" borderId="81" xfId="0" applyNumberFormat="1" applyFont="1" applyFill="1" applyBorder="1" applyAlignment="1">
      <alignment horizontal="center" vertical="center"/>
    </xf>
    <xf numFmtId="14" fontId="6" fillId="16" borderId="73" xfId="0" applyNumberFormat="1" applyFont="1" applyFill="1" applyBorder="1" applyAlignment="1">
      <alignment horizontal="left" vertical="center"/>
    </xf>
    <xf numFmtId="14" fontId="6" fillId="16" borderId="29" xfId="0" applyNumberFormat="1" applyFont="1" applyFill="1" applyBorder="1" applyAlignment="1">
      <alignment horizontal="left" vertical="center"/>
    </xf>
    <xf numFmtId="169" fontId="6" fillId="17" borderId="73" xfId="0" applyNumberFormat="1" applyFont="1" applyFill="1" applyBorder="1" applyAlignment="1">
      <alignment horizontal="center" vertical="center"/>
    </xf>
    <xf numFmtId="169" fontId="6" fillId="17" borderId="29" xfId="0" applyNumberFormat="1" applyFont="1" applyFill="1" applyBorder="1" applyAlignment="1">
      <alignment horizontal="center" vertical="center"/>
    </xf>
    <xf numFmtId="169" fontId="6" fillId="17" borderId="81" xfId="0" applyNumberFormat="1" applyFont="1" applyFill="1" applyBorder="1" applyAlignment="1">
      <alignment horizontal="center" vertical="center"/>
    </xf>
    <xf numFmtId="169" fontId="6" fillId="16" borderId="73" xfId="0" applyNumberFormat="1" applyFont="1" applyFill="1" applyBorder="1" applyAlignment="1">
      <alignment horizontal="center" vertical="center"/>
    </xf>
    <xf numFmtId="169" fontId="6" fillId="16" borderId="29" xfId="0" applyNumberFormat="1" applyFont="1" applyFill="1" applyBorder="1" applyAlignment="1">
      <alignment horizontal="center" vertical="center"/>
    </xf>
    <xf numFmtId="0" fontId="0" fillId="17" borderId="74" xfId="0" applyFill="1" applyBorder="1" applyAlignment="1">
      <alignment horizontal="center" vertical="center"/>
    </xf>
    <xf numFmtId="0" fontId="0" fillId="17" borderId="78" xfId="0" applyFill="1" applyBorder="1" applyAlignment="1">
      <alignment horizontal="center" vertical="center"/>
    </xf>
    <xf numFmtId="0" fontId="0" fillId="17" borderId="82" xfId="0" applyFill="1" applyBorder="1" applyAlignment="1">
      <alignment horizontal="center" vertical="center"/>
    </xf>
    <xf numFmtId="0" fontId="0" fillId="16" borderId="74" xfId="0" applyFill="1" applyBorder="1" applyAlignment="1">
      <alignment horizontal="center" vertical="center"/>
    </xf>
    <xf numFmtId="0" fontId="0" fillId="16" borderId="78" xfId="0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44" fontId="13" fillId="0" borderId="0" xfId="1" applyFont="1" applyBorder="1" applyAlignment="1">
      <alignment horizontal="center" wrapText="1"/>
    </xf>
    <xf numFmtId="44" fontId="13" fillId="0" borderId="0" xfId="1" applyFont="1" applyBorder="1" applyAlignment="1">
      <alignment horizontal="center"/>
    </xf>
    <xf numFmtId="0" fontId="73" fillId="0" borderId="0" xfId="0" applyFont="1" applyAlignment="1">
      <alignment horizontal="left" vertical="top" wrapText="1"/>
    </xf>
    <xf numFmtId="0" fontId="64" fillId="0" borderId="0" xfId="0" applyFont="1" applyAlignment="1">
      <alignment horizontal="left" vertical="top" wrapText="1"/>
    </xf>
    <xf numFmtId="0" fontId="71" fillId="4" borderId="80" xfId="0" applyFont="1" applyFill="1" applyBorder="1" applyAlignment="1">
      <alignment horizontal="center" vertical="center" wrapText="1"/>
    </xf>
    <xf numFmtId="0" fontId="70" fillId="4" borderId="57" xfId="0" applyFont="1" applyFill="1" applyBorder="1" applyAlignment="1">
      <alignment horizontal="center" vertical="center" wrapText="1"/>
    </xf>
    <xf numFmtId="0" fontId="70" fillId="4" borderId="12" xfId="0" applyFont="1" applyFill="1" applyBorder="1" applyAlignment="1">
      <alignment horizontal="center" vertical="center" wrapText="1"/>
    </xf>
    <xf numFmtId="0" fontId="34" fillId="4" borderId="26" xfId="0" applyFont="1" applyFill="1" applyBorder="1" applyAlignment="1">
      <alignment horizontal="center" vertical="center" wrapText="1"/>
    </xf>
    <xf numFmtId="0" fontId="34" fillId="4" borderId="23" xfId="0" applyFont="1" applyFill="1" applyBorder="1" applyAlignment="1">
      <alignment horizontal="center" vertical="center" wrapText="1"/>
    </xf>
    <xf numFmtId="0" fontId="34" fillId="4" borderId="54" xfId="0" applyFont="1" applyFill="1" applyBorder="1" applyAlignment="1">
      <alignment horizontal="center" vertical="center" wrapText="1"/>
    </xf>
    <xf numFmtId="0" fontId="34" fillId="22" borderId="75" xfId="0" applyFont="1" applyFill="1" applyBorder="1" applyAlignment="1">
      <alignment horizontal="center" vertical="center" wrapText="1"/>
    </xf>
    <xf numFmtId="0" fontId="6" fillId="4" borderId="76" xfId="0" applyFont="1" applyFill="1" applyBorder="1" applyAlignment="1">
      <alignment horizontal="left" vertical="center"/>
    </xf>
    <xf numFmtId="0" fontId="6" fillId="4" borderId="55" xfId="0" applyFont="1" applyFill="1" applyBorder="1" applyAlignment="1">
      <alignment horizontal="left" vertical="center"/>
    </xf>
    <xf numFmtId="0" fontId="6" fillId="4" borderId="79" xfId="0" applyFont="1" applyFill="1" applyBorder="1" applyAlignment="1">
      <alignment horizontal="left" vertical="center"/>
    </xf>
    <xf numFmtId="0" fontId="6" fillId="22" borderId="76" xfId="0" applyFont="1" applyFill="1" applyBorder="1" applyAlignment="1">
      <alignment horizontal="left" vertical="center"/>
    </xf>
    <xf numFmtId="0" fontId="6" fillId="22" borderId="79" xfId="0" applyFont="1" applyFill="1" applyBorder="1" applyAlignment="1">
      <alignment horizontal="left" vertical="center"/>
    </xf>
    <xf numFmtId="14" fontId="6" fillId="4" borderId="15" xfId="0" applyNumberFormat="1" applyFont="1" applyFill="1" applyBorder="1" applyAlignment="1">
      <alignment horizontal="center" vertical="center"/>
    </xf>
    <xf numFmtId="14" fontId="6" fillId="4" borderId="29" xfId="0" applyNumberFormat="1" applyFont="1" applyFill="1" applyBorder="1" applyAlignment="1">
      <alignment horizontal="center" vertical="center"/>
    </xf>
    <xf numFmtId="14" fontId="6" fillId="4" borderId="7" xfId="0" applyNumberFormat="1" applyFont="1" applyFill="1" applyBorder="1" applyAlignment="1">
      <alignment horizontal="center" vertical="center"/>
    </xf>
    <xf numFmtId="14" fontId="6" fillId="22" borderId="6" xfId="0" applyNumberFormat="1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left" vertical="center"/>
    </xf>
    <xf numFmtId="169" fontId="6" fillId="22" borderId="15" xfId="0" applyNumberFormat="1" applyFont="1" applyFill="1" applyBorder="1" applyAlignment="1">
      <alignment horizontal="right" vertical="center"/>
    </xf>
    <xf numFmtId="169" fontId="6" fillId="22" borderId="29" xfId="0" applyNumberFormat="1" applyFont="1" applyFill="1" applyBorder="1" applyAlignment="1">
      <alignment horizontal="right" vertical="center"/>
    </xf>
    <xf numFmtId="169" fontId="6" fillId="22" borderId="7" xfId="0" applyNumberFormat="1" applyFont="1" applyFill="1" applyBorder="1" applyAlignment="1">
      <alignment horizontal="right" vertical="center"/>
    </xf>
    <xf numFmtId="0" fontId="6" fillId="4" borderId="77" xfId="0" applyFont="1" applyFill="1" applyBorder="1">
      <alignment vertical="center"/>
    </xf>
    <xf numFmtId="0" fontId="6" fillId="4" borderId="78" xfId="0" applyFont="1" applyFill="1" applyBorder="1">
      <alignment vertical="center"/>
    </xf>
    <xf numFmtId="0" fontId="6" fillId="4" borderId="51" xfId="0" applyFont="1" applyFill="1" applyBorder="1">
      <alignment vertical="center"/>
    </xf>
    <xf numFmtId="0" fontId="6" fillId="22" borderId="77" xfId="0" applyFont="1" applyFill="1" applyBorder="1" applyAlignment="1">
      <alignment horizontal="center" vertical="center"/>
    </xf>
    <xf numFmtId="0" fontId="6" fillId="22" borderId="51" xfId="0" applyFont="1" applyFill="1" applyBorder="1" applyAlignment="1">
      <alignment horizontal="center" vertical="center"/>
    </xf>
    <xf numFmtId="0" fontId="34" fillId="22" borderId="41" xfId="0" applyFont="1" applyFill="1" applyBorder="1" applyAlignment="1">
      <alignment horizontal="center" vertical="center" wrapText="1"/>
    </xf>
    <xf numFmtId="169" fontId="6" fillId="22" borderId="49" xfId="0" applyNumberFormat="1" applyFont="1" applyFill="1" applyBorder="1" applyAlignment="1">
      <alignment horizontal="center" vertical="center"/>
    </xf>
    <xf numFmtId="0" fontId="75" fillId="0" borderId="0" xfId="0" applyFont="1" applyAlignment="1">
      <alignment horizontal="left"/>
    </xf>
    <xf numFmtId="0" fontId="73" fillId="0" borderId="34" xfId="0" applyFont="1" applyBorder="1" applyAlignment="1">
      <alignment horizontal="left" vertical="top" wrapText="1"/>
    </xf>
    <xf numFmtId="44" fontId="17" fillId="4" borderId="21" xfId="0" applyNumberFormat="1" applyFont="1" applyFill="1" applyBorder="1" applyAlignment="1">
      <alignment horizontal="center"/>
    </xf>
    <xf numFmtId="44" fontId="17" fillId="4" borderId="19" xfId="0" applyNumberFormat="1" applyFont="1" applyFill="1" applyBorder="1" applyAlignment="1">
      <alignment horizontal="center"/>
    </xf>
    <xf numFmtId="0" fontId="10" fillId="4" borderId="60" xfId="0" applyFont="1" applyFill="1" applyBorder="1" applyAlignment="1">
      <alignment horizontal="center" vertical="center" textRotation="90"/>
    </xf>
    <xf numFmtId="0" fontId="10" fillId="4" borderId="62" xfId="0" applyFont="1" applyFill="1" applyBorder="1" applyAlignment="1">
      <alignment horizontal="center" vertical="center" textRotation="90"/>
    </xf>
    <xf numFmtId="0" fontId="10" fillId="4" borderId="63" xfId="0" applyFont="1" applyFill="1" applyBorder="1" applyAlignment="1">
      <alignment horizontal="center" vertical="center" textRotation="90"/>
    </xf>
    <xf numFmtId="0" fontId="8" fillId="0" borderId="24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9" fillId="4" borderId="59" xfId="0" applyFont="1" applyFill="1" applyBorder="1" applyAlignment="1">
      <alignment horizontal="center"/>
    </xf>
    <xf numFmtId="0" fontId="2" fillId="4" borderId="59" xfId="0" applyFont="1" applyFill="1" applyBorder="1" applyAlignment="1">
      <alignment horizontal="center"/>
    </xf>
    <xf numFmtId="0" fontId="2" fillId="4" borderId="66" xfId="0" applyFont="1" applyFill="1" applyBorder="1" applyAlignment="1">
      <alignment horizontal="center"/>
    </xf>
    <xf numFmtId="0" fontId="2" fillId="4" borderId="67" xfId="0" applyFont="1" applyFill="1" applyBorder="1" applyAlignment="1">
      <alignment horizontal="center"/>
    </xf>
    <xf numFmtId="0" fontId="2" fillId="4" borderId="68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13" fillId="0" borderId="17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3" fillId="4" borderId="35" xfId="0" applyFont="1" applyFill="1" applyBorder="1" applyAlignment="1">
      <alignment horizontal="center" vertical="center"/>
    </xf>
    <xf numFmtId="0" fontId="3" fillId="4" borderId="64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/>
    </xf>
    <xf numFmtId="0" fontId="11" fillId="4" borderId="5" xfId="0" applyFont="1" applyFill="1" applyBorder="1" applyAlignment="1">
      <alignment horizontal="center"/>
    </xf>
    <xf numFmtId="0" fontId="11" fillId="4" borderId="53" xfId="0" applyFont="1" applyFill="1" applyBorder="1" applyAlignment="1">
      <alignment horizontal="center"/>
    </xf>
    <xf numFmtId="44" fontId="32" fillId="4" borderId="24" xfId="0" applyNumberFormat="1" applyFont="1" applyFill="1" applyBorder="1" applyAlignment="1">
      <alignment horizontal="center"/>
    </xf>
    <xf numFmtId="44" fontId="32" fillId="4" borderId="25" xfId="0" applyNumberFormat="1" applyFont="1" applyFill="1" applyBorder="1" applyAlignment="1">
      <alignment horizontal="center"/>
    </xf>
    <xf numFmtId="44" fontId="32" fillId="4" borderId="27" xfId="0" applyNumberFormat="1" applyFont="1" applyFill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0" fillId="0" borderId="33" xfId="0" applyBorder="1" applyAlignment="1">
      <alignment horizontal="center"/>
    </xf>
    <xf numFmtId="0" fontId="0" fillId="0" borderId="28" xfId="0" applyBorder="1" applyAlignment="1">
      <alignment horizontal="center"/>
    </xf>
    <xf numFmtId="0" fontId="11" fillId="0" borderId="39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8" xfId="0" applyFont="1" applyBorder="1" applyAlignment="1">
      <alignment horizontal="center" vertical="center" wrapText="1"/>
    </xf>
    <xf numFmtId="0" fontId="13" fillId="0" borderId="56" xfId="0" applyFont="1" applyBorder="1" applyAlignment="1">
      <alignment horizontal="left"/>
    </xf>
    <xf numFmtId="0" fontId="13" fillId="0" borderId="47" xfId="0" applyFont="1" applyBorder="1" applyAlignment="1">
      <alignment horizontal="left"/>
    </xf>
    <xf numFmtId="0" fontId="27" fillId="0" borderId="77" xfId="0" applyFont="1" applyBorder="1" applyAlignment="1">
      <alignment horizontal="center" vertical="center"/>
    </xf>
    <xf numFmtId="0" fontId="27" fillId="0" borderId="78" xfId="0" applyFont="1" applyBorder="1" applyAlignment="1">
      <alignment horizontal="center" vertical="center"/>
    </xf>
    <xf numFmtId="0" fontId="27" fillId="0" borderId="51" xfId="0" applyFont="1" applyBorder="1" applyAlignment="1">
      <alignment horizontal="center" vertical="center"/>
    </xf>
    <xf numFmtId="0" fontId="21" fillId="6" borderId="39" xfId="0" applyFont="1" applyFill="1" applyBorder="1" applyAlignment="1">
      <alignment horizontal="left" vertical="center"/>
    </xf>
    <xf numFmtId="0" fontId="21" fillId="6" borderId="40" xfId="0" applyFont="1" applyFill="1" applyBorder="1" applyAlignment="1">
      <alignment horizontal="left" vertical="center"/>
    </xf>
    <xf numFmtId="0" fontId="21" fillId="6" borderId="48" xfId="0" applyFont="1" applyFill="1" applyBorder="1" applyAlignment="1">
      <alignment horizontal="left" vertical="center"/>
    </xf>
    <xf numFmtId="0" fontId="21" fillId="0" borderId="41" xfId="0" applyFont="1" applyBorder="1" applyAlignment="1">
      <alignment horizontal="left" vertical="center"/>
    </xf>
    <xf numFmtId="0" fontId="21" fillId="0" borderId="6" xfId="0" applyFont="1" applyBorder="1" applyAlignment="1">
      <alignment horizontal="left" vertical="center"/>
    </xf>
    <xf numFmtId="0" fontId="21" fillId="0" borderId="49" xfId="0" applyFont="1" applyBorder="1" applyAlignment="1">
      <alignment horizontal="left" vertical="center"/>
    </xf>
    <xf numFmtId="0" fontId="23" fillId="0" borderId="6" xfId="0" applyFont="1" applyBorder="1" applyAlignment="1">
      <alignment horizontal="left" vertical="center"/>
    </xf>
    <xf numFmtId="0" fontId="18" fillId="0" borderId="6" xfId="0" applyFont="1" applyBorder="1" applyAlignment="1">
      <alignment horizontal="left" vertical="center"/>
    </xf>
    <xf numFmtId="0" fontId="18" fillId="0" borderId="49" xfId="0" applyFont="1" applyBorder="1" applyAlignment="1">
      <alignment horizontal="left" vertical="center"/>
    </xf>
    <xf numFmtId="0" fontId="21" fillId="6" borderId="42" xfId="0" applyFont="1" applyFill="1" applyBorder="1" applyAlignment="1">
      <alignment horizontal="left" vertical="center"/>
    </xf>
    <xf numFmtId="0" fontId="21" fillId="6" borderId="2" xfId="0" applyFont="1" applyFill="1" applyBorder="1" applyAlignment="1">
      <alignment horizontal="left" vertical="center"/>
    </xf>
    <xf numFmtId="0" fontId="21" fillId="6" borderId="50" xfId="0" applyFont="1" applyFill="1" applyBorder="1" applyAlignment="1">
      <alignment horizontal="left" vertical="center"/>
    </xf>
    <xf numFmtId="0" fontId="21" fillId="6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23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3" fillId="4" borderId="44" xfId="0" applyFont="1" applyFill="1" applyBorder="1" applyAlignment="1">
      <alignment horizontal="center" vertical="center" wrapText="1"/>
    </xf>
    <xf numFmtId="0" fontId="3" fillId="4" borderId="45" xfId="0" applyFont="1" applyFill="1" applyBorder="1" applyAlignment="1">
      <alignment horizontal="center" vertical="center" wrapText="1"/>
    </xf>
    <xf numFmtId="0" fontId="3" fillId="4" borderId="46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0" fontId="23" fillId="0" borderId="0" xfId="0" applyFont="1" applyAlignment="1">
      <alignment horizontal="center" vertical="center"/>
    </xf>
    <xf numFmtId="0" fontId="21" fillId="6" borderId="6" xfId="0" applyFont="1" applyFill="1" applyBorder="1" applyAlignment="1">
      <alignment horizontal="left" vertical="center"/>
    </xf>
    <xf numFmtId="0" fontId="18" fillId="0" borderId="6" xfId="0" applyFont="1" applyBorder="1" applyAlignment="1">
      <alignment horizontal="left" wrapText="1"/>
    </xf>
    <xf numFmtId="0" fontId="19" fillId="0" borderId="6" xfId="0" applyFont="1" applyBorder="1" applyAlignment="1">
      <alignment horizontal="left" vertical="center" wrapText="1"/>
    </xf>
    <xf numFmtId="0" fontId="18" fillId="0" borderId="6" xfId="0" applyFont="1" applyBorder="1" applyAlignment="1">
      <alignment horizontal="left"/>
    </xf>
    <xf numFmtId="0" fontId="19" fillId="0" borderId="6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18" fillId="4" borderId="6" xfId="0" applyFont="1" applyFill="1" applyBorder="1" applyAlignment="1">
      <alignment horizontal="left" vertical="center" wrapText="1"/>
    </xf>
    <xf numFmtId="0" fontId="18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/>
    </xf>
    <xf numFmtId="0" fontId="11" fillId="4" borderId="18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0" fillId="4" borderId="8" xfId="0" applyFont="1" applyFill="1" applyBorder="1" applyAlignment="1">
      <alignment horizontal="center" vertical="center" textRotation="90"/>
    </xf>
    <xf numFmtId="0" fontId="10" fillId="4" borderId="13" xfId="0" applyFont="1" applyFill="1" applyBorder="1" applyAlignment="1">
      <alignment horizontal="center" vertical="center" textRotation="90"/>
    </xf>
    <xf numFmtId="4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2021'!Print_Area"/><Relationship Id="rId3" Type="http://schemas.openxmlformats.org/officeDocument/2006/relationships/hyperlink" Target="#'2025'!Print_Area"/><Relationship Id="rId7" Type="http://schemas.openxmlformats.org/officeDocument/2006/relationships/hyperlink" Target="#'2020'!Print_Area"/><Relationship Id="rId12" Type="http://schemas.openxmlformats.org/officeDocument/2006/relationships/image" Target="../media/image2.png"/><Relationship Id="rId2" Type="http://schemas.openxmlformats.org/officeDocument/2006/relationships/image" Target="../media/image1.jpeg"/><Relationship Id="rId1" Type="http://schemas.openxmlformats.org/officeDocument/2006/relationships/hyperlink" Target="#'2019'!Print_Area"/><Relationship Id="rId6" Type="http://schemas.openxmlformats.org/officeDocument/2006/relationships/hyperlink" Target="#'2024'!Print_Area"/><Relationship Id="rId11" Type="http://schemas.openxmlformats.org/officeDocument/2006/relationships/hyperlink" Target="#'TOTAL EMPREZA'!A1"/><Relationship Id="rId5" Type="http://schemas.openxmlformats.org/officeDocument/2006/relationships/hyperlink" Target="#'2023'!Print_Area"/><Relationship Id="rId10" Type="http://schemas.openxmlformats.org/officeDocument/2006/relationships/hyperlink" Target="#Rezumu!A1"/><Relationship Id="rId4" Type="http://schemas.openxmlformats.org/officeDocument/2006/relationships/hyperlink" Target="#'2022'!Print_Area"/><Relationship Id="rId9" Type="http://schemas.openxmlformats.org/officeDocument/2006/relationships/hyperlink" Target="#'ERMERA '!Print_Area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Home!A1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Home!A1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Home!A1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Home!A1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Home!A1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Home!A1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Home!A1"/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Home!A1"/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Home!A1"/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274461</xdr:colOff>
      <xdr:row>1</xdr:row>
      <xdr:rowOff>274462</xdr:rowOff>
    </xdr:from>
    <xdr:to>
      <xdr:col>1</xdr:col>
      <xdr:colOff>572911</xdr:colOff>
      <xdr:row>3</xdr:row>
      <xdr:rowOff>11994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D760D5E-0264-A07A-690E-01915DA998E9}"/>
            </a:ext>
          </a:extLst>
        </xdr:cNvPr>
        <xdr:cNvSpPr/>
      </xdr:nvSpPr>
      <xdr:spPr>
        <a:xfrm>
          <a:off x="274461" y="838906"/>
          <a:ext cx="905228" cy="379588"/>
        </a:xfrm>
        <a:prstGeom prst="roundRect">
          <a:avLst/>
        </a:prstGeom>
        <a:solidFill>
          <a:srgbClr val="FFFF00"/>
        </a:solidFill>
        <a:ln w="15875" cap="flat" cmpd="sng" algn="ctr">
          <a:noFill/>
          <a:prstDash val="solid"/>
          <a:miter lim="200000"/>
        </a:ln>
      </xdr:spPr>
      <xdr:txBody>
        <a:bodyPr rtlCol="0" anchor="ctr"/>
        <a:lstStyle/>
        <a:p>
          <a:pPr algn="ctr"/>
          <a:r>
            <a:rPr lang="en-US" sz="2000" b="1" cap="none" spc="0">
              <a:ln w="6600">
                <a:solidFill>
                  <a:schemeClr val="accent2"/>
                </a:solidFill>
                <a:prstDash val="solid"/>
              </a:ln>
              <a:blipFill>
                <a:blip xmlns:r="http://schemas.openxmlformats.org/officeDocument/2006/relationships" r:embed="rId2"/>
                <a:tile tx="0" ty="0" sx="100000" sy="100000" flip="none" algn="tl"/>
              </a:blipFill>
              <a:effectLst>
                <a:outerShdw dist="38100" dir="2700000" algn="tl" rotWithShape="0">
                  <a:schemeClr val="tx1"/>
                </a:outerShdw>
              </a:effectLst>
            </a:rPr>
            <a:t>2019</a:t>
          </a:r>
          <a:endParaRPr lang="en-US" sz="1100" b="1" cap="none" spc="0">
            <a:ln w="6600">
              <a:solidFill>
                <a:schemeClr val="accent2"/>
              </a:solidFill>
              <a:prstDash val="solid"/>
            </a:ln>
            <a:blipFill>
              <a:blip xmlns:r="http://schemas.openxmlformats.org/officeDocument/2006/relationships" r:embed="rId2"/>
              <a:tile tx="0" ty="0" sx="100000" sy="100000" flip="none" algn="tl"/>
            </a:blipFill>
            <a:effectLst>
              <a:outerShdw dist="38100" dir="2700000" algn="tl" rotWithShape="0">
                <a:schemeClr val="tx1"/>
              </a:outerShdw>
            </a:effectLst>
          </a:endParaRPr>
        </a:p>
      </xdr:txBody>
    </xdr:sp>
    <xdr:clientData/>
  </xdr:twoCellAnchor>
  <xdr:twoCellAnchor>
    <xdr:from>
      <xdr:col>0</xdr:col>
      <xdr:colOff>323850</xdr:colOff>
      <xdr:row>8</xdr:row>
      <xdr:rowOff>151695</xdr:rowOff>
    </xdr:from>
    <xdr:to>
      <xdr:col>2</xdr:col>
      <xdr:colOff>15522</xdr:colOff>
      <xdr:row>10</xdr:row>
      <xdr:rowOff>164395</xdr:rowOff>
    </xdr:to>
    <xdr:sp macro="" textlink="">
      <xdr:nvSpPr>
        <xdr:cNvPr id="3" name="Rectangle: Rounded Corners 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F2588673-6D0A-4EE1-B279-2D8CD4922BBC}"/>
            </a:ext>
          </a:extLst>
        </xdr:cNvPr>
        <xdr:cNvSpPr/>
      </xdr:nvSpPr>
      <xdr:spPr>
        <a:xfrm>
          <a:off x="323850" y="2395362"/>
          <a:ext cx="905228" cy="379589"/>
        </a:xfrm>
        <a:prstGeom prst="roundRect">
          <a:avLst/>
        </a:prstGeom>
        <a:solidFill>
          <a:srgbClr val="92D050"/>
        </a:soli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/>
        <a:lstStyle/>
        <a:p>
          <a:pPr algn="ctr"/>
          <a:r>
            <a:rPr lang="en-US" sz="2000"/>
            <a:t>2025</a:t>
          </a:r>
        </a:p>
      </xdr:txBody>
    </xdr:sp>
    <xdr:clientData/>
  </xdr:twoCellAnchor>
  <xdr:twoCellAnchor>
    <xdr:from>
      <xdr:col>0</xdr:col>
      <xdr:colOff>283634</xdr:colOff>
      <xdr:row>4</xdr:row>
      <xdr:rowOff>162278</xdr:rowOff>
    </xdr:from>
    <xdr:to>
      <xdr:col>1</xdr:col>
      <xdr:colOff>582084</xdr:colOff>
      <xdr:row>6</xdr:row>
      <xdr:rowOff>174978</xdr:rowOff>
    </xdr:to>
    <xdr:sp macro="" textlink="">
      <xdr:nvSpPr>
        <xdr:cNvPr id="4" name="Rectangle: Rounded Corners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3BF58927-511F-4381-82C4-80A7D74195DB}"/>
            </a:ext>
          </a:extLst>
        </xdr:cNvPr>
        <xdr:cNvSpPr/>
      </xdr:nvSpPr>
      <xdr:spPr>
        <a:xfrm>
          <a:off x="283634" y="1552222"/>
          <a:ext cx="905228" cy="428978"/>
        </a:xfrm>
        <a:prstGeom prst="roundRect">
          <a:avLst/>
        </a:prstGeom>
        <a:solidFill>
          <a:srgbClr val="FF0000"/>
        </a:soli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/>
        <a:lstStyle/>
        <a:p>
          <a:pPr algn="ctr"/>
          <a:r>
            <a:rPr lang="en-US" sz="1800">
              <a:solidFill>
                <a:schemeClr val="tx1"/>
              </a:solidFill>
            </a:rPr>
            <a:t>2022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222956</xdr:colOff>
      <xdr:row>4</xdr:row>
      <xdr:rowOff>169334</xdr:rowOff>
    </xdr:from>
    <xdr:to>
      <xdr:col>5</xdr:col>
      <xdr:colOff>521406</xdr:colOff>
      <xdr:row>6</xdr:row>
      <xdr:rowOff>157339</xdr:rowOff>
    </xdr:to>
    <xdr:sp macro="" textlink="">
      <xdr:nvSpPr>
        <xdr:cNvPr id="5" name="Rectangle: Rounded Corners 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3BC8C8E1-8113-4DAA-BD24-02CF1492C597}"/>
            </a:ext>
          </a:extLst>
        </xdr:cNvPr>
        <xdr:cNvSpPr/>
      </xdr:nvSpPr>
      <xdr:spPr>
        <a:xfrm>
          <a:off x="2650067" y="1559278"/>
          <a:ext cx="905228" cy="404283"/>
        </a:xfrm>
        <a:prstGeom prst="roundRect">
          <a:avLst/>
        </a:prstGeom>
        <a:solidFill>
          <a:schemeClr val="accent2">
            <a:lumMod val="75000"/>
          </a:schemeClr>
        </a:soli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/>
        <a:lstStyle/>
        <a:p>
          <a:pPr algn="ctr"/>
          <a:r>
            <a:rPr lang="en-US" sz="2000"/>
            <a:t>2023</a:t>
          </a:r>
        </a:p>
      </xdr:txBody>
    </xdr:sp>
    <xdr:clientData/>
  </xdr:twoCellAnchor>
  <xdr:twoCellAnchor>
    <xdr:from>
      <xdr:col>7</xdr:col>
      <xdr:colOff>479073</xdr:colOff>
      <xdr:row>4</xdr:row>
      <xdr:rowOff>183444</xdr:rowOff>
    </xdr:from>
    <xdr:to>
      <xdr:col>9</xdr:col>
      <xdr:colOff>167922</xdr:colOff>
      <xdr:row>6</xdr:row>
      <xdr:rowOff>218721</xdr:rowOff>
    </xdr:to>
    <xdr:sp macro="" textlink="">
      <xdr:nvSpPr>
        <xdr:cNvPr id="6" name="Rectangle: Rounded Corners 5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A6275F9D-8B01-420B-9429-895FBDB9BA98}"/>
            </a:ext>
          </a:extLst>
        </xdr:cNvPr>
        <xdr:cNvSpPr/>
      </xdr:nvSpPr>
      <xdr:spPr>
        <a:xfrm>
          <a:off x="4726517" y="1573388"/>
          <a:ext cx="902405" cy="451555"/>
        </a:xfrm>
        <a:prstGeom prst="roundRect">
          <a:avLst/>
        </a:prstGeom>
        <a:solidFill>
          <a:schemeClr val="accent6">
            <a:lumMod val="75000"/>
          </a:schemeClr>
        </a:soli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/>
        <a:lstStyle/>
        <a:p>
          <a:pPr algn="ctr"/>
          <a:r>
            <a:rPr lang="en-US" sz="2000"/>
            <a:t>2024</a:t>
          </a:r>
        </a:p>
      </xdr:txBody>
    </xdr:sp>
    <xdr:clientData/>
  </xdr:twoCellAnchor>
  <xdr:twoCellAnchor>
    <xdr:from>
      <xdr:col>4</xdr:col>
      <xdr:colOff>176388</xdr:colOff>
      <xdr:row>1</xdr:row>
      <xdr:rowOff>246944</xdr:rowOff>
    </xdr:from>
    <xdr:to>
      <xdr:col>5</xdr:col>
      <xdr:colOff>474838</xdr:colOff>
      <xdr:row>2</xdr:row>
      <xdr:rowOff>169332</xdr:rowOff>
    </xdr:to>
    <xdr:sp macro="" textlink="">
      <xdr:nvSpPr>
        <xdr:cNvPr id="7" name="Rectangle: Rounded Corners 6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E7DEF281-B51E-4EE6-8ED5-F5A2294171D9}"/>
            </a:ext>
          </a:extLst>
        </xdr:cNvPr>
        <xdr:cNvSpPr/>
      </xdr:nvSpPr>
      <xdr:spPr>
        <a:xfrm>
          <a:off x="2603499" y="811388"/>
          <a:ext cx="905228" cy="381000"/>
        </a:xfrm>
        <a:prstGeom prst="roundRect">
          <a:avLst/>
        </a:prstGeom>
        <a:solidFill>
          <a:schemeClr val="accent2"/>
        </a:soli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/>
        <a:lstStyle/>
        <a:p>
          <a:pPr algn="ctr"/>
          <a:r>
            <a:rPr lang="en-US" sz="2400"/>
            <a:t>2020</a:t>
          </a:r>
        </a:p>
      </xdr:txBody>
    </xdr:sp>
    <xdr:clientData/>
  </xdr:twoCellAnchor>
  <xdr:twoCellAnchor>
    <xdr:from>
      <xdr:col>7</xdr:col>
      <xdr:colOff>451556</xdr:colOff>
      <xdr:row>1</xdr:row>
      <xdr:rowOff>225073</xdr:rowOff>
    </xdr:from>
    <xdr:to>
      <xdr:col>9</xdr:col>
      <xdr:colOff>143228</xdr:colOff>
      <xdr:row>2</xdr:row>
      <xdr:rowOff>146049</xdr:rowOff>
    </xdr:to>
    <xdr:sp macro="" textlink="">
      <xdr:nvSpPr>
        <xdr:cNvPr id="8" name="Rectangle: Rounded Corners 7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CBDCC780-B0FF-4CEB-9C7F-E2D8CF810994}"/>
            </a:ext>
          </a:extLst>
        </xdr:cNvPr>
        <xdr:cNvSpPr/>
      </xdr:nvSpPr>
      <xdr:spPr>
        <a:xfrm>
          <a:off x="4699000" y="789517"/>
          <a:ext cx="905228" cy="379588"/>
        </a:xfrm>
        <a:prstGeom prst="roundRect">
          <a:avLst/>
        </a:prstGeom>
        <a:solidFill>
          <a:schemeClr val="accent5"/>
        </a:soli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/>
        <a:lstStyle/>
        <a:p>
          <a:pPr algn="ctr"/>
          <a:r>
            <a:rPr lang="en-US" sz="2000"/>
            <a:t>2021</a:t>
          </a:r>
          <a:endParaRPr lang="en-US" sz="1100"/>
        </a:p>
      </xdr:txBody>
    </xdr:sp>
    <xdr:clientData/>
  </xdr:twoCellAnchor>
  <xdr:twoCellAnchor>
    <xdr:from>
      <xdr:col>5</xdr:col>
      <xdr:colOff>43744</xdr:colOff>
      <xdr:row>8</xdr:row>
      <xdr:rowOff>7055</xdr:rowOff>
    </xdr:from>
    <xdr:to>
      <xdr:col>9</xdr:col>
      <xdr:colOff>367594</xdr:colOff>
      <xdr:row>11</xdr:row>
      <xdr:rowOff>35278</xdr:rowOff>
    </xdr:to>
    <xdr:sp macro="" textlink="">
      <xdr:nvSpPr>
        <xdr:cNvPr id="9" name="Rectangle: Rounded Corners 8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1FA83D5B-6365-AB7A-6302-C2257382BCD0}"/>
            </a:ext>
          </a:extLst>
        </xdr:cNvPr>
        <xdr:cNvSpPr/>
      </xdr:nvSpPr>
      <xdr:spPr>
        <a:xfrm>
          <a:off x="3077633" y="2250722"/>
          <a:ext cx="2750961" cy="578556"/>
        </a:xfrm>
        <a:prstGeom prst="roundRect">
          <a:avLst/>
        </a:prstGeom>
        <a:solidFill>
          <a:srgbClr val="00B0F0"/>
        </a:soli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/>
        <a:lstStyle/>
        <a:p>
          <a:pPr algn="ctr"/>
          <a:r>
            <a:rPr lang="en-US" sz="1200" b="1"/>
            <a:t>PROGRESSU TAXA PUBLICIDADE MUNISIPIO ERMERA BA TINAN 2019 TO 2025</a:t>
          </a:r>
        </a:p>
      </xdr:txBody>
    </xdr:sp>
    <xdr:clientData/>
  </xdr:twoCellAnchor>
  <xdr:twoCellAnchor>
    <xdr:from>
      <xdr:col>4</xdr:col>
      <xdr:colOff>599017</xdr:colOff>
      <xdr:row>11</xdr:row>
      <xdr:rowOff>150989</xdr:rowOff>
    </xdr:from>
    <xdr:to>
      <xdr:col>9</xdr:col>
      <xdr:colOff>404989</xdr:colOff>
      <xdr:row>14</xdr:row>
      <xdr:rowOff>127000</xdr:rowOff>
    </xdr:to>
    <xdr:sp macro="" textlink="">
      <xdr:nvSpPr>
        <xdr:cNvPr id="10" name="Rectangle: Rounded Corners 9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D046DBA7-75F1-4277-FDE2-4918BAE6D44C}"/>
            </a:ext>
          </a:extLst>
        </xdr:cNvPr>
        <xdr:cNvSpPr/>
      </xdr:nvSpPr>
      <xdr:spPr>
        <a:xfrm>
          <a:off x="3026128" y="2944989"/>
          <a:ext cx="2839861" cy="526344"/>
        </a:xfrm>
        <a:prstGeom prst="roundRect">
          <a:avLst/>
        </a:prstGeom>
        <a:solidFill>
          <a:srgbClr val="FFFF00"/>
        </a:soli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/>
        <a:lstStyle/>
        <a:p>
          <a:pPr algn="ctr"/>
          <a:r>
            <a:rPr lang="en-US" sz="1100"/>
            <a:t>Rezumu Taxa Publisidade ho nia Progresu iha Autoridade Municipal de Ermera Husi Tinan 2019 Ate 2025</a:t>
          </a:r>
        </a:p>
      </xdr:txBody>
    </xdr:sp>
    <xdr:clientData/>
  </xdr:twoCellAnchor>
  <xdr:twoCellAnchor>
    <xdr:from>
      <xdr:col>5</xdr:col>
      <xdr:colOff>41627</xdr:colOff>
      <xdr:row>15</xdr:row>
      <xdr:rowOff>47273</xdr:rowOff>
    </xdr:from>
    <xdr:to>
      <xdr:col>9</xdr:col>
      <xdr:colOff>409222</xdr:colOff>
      <xdr:row>15</xdr:row>
      <xdr:rowOff>603956</xdr:rowOff>
    </xdr:to>
    <xdr:sp macro="" textlink="">
      <xdr:nvSpPr>
        <xdr:cNvPr id="11" name="Rectangle: Rounded Corners 10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FFC34236-F6BB-E159-F54E-B39AE31DF40A}"/>
            </a:ext>
          </a:extLst>
        </xdr:cNvPr>
        <xdr:cNvSpPr/>
      </xdr:nvSpPr>
      <xdr:spPr>
        <a:xfrm>
          <a:off x="3075516" y="3575051"/>
          <a:ext cx="2794706" cy="556683"/>
        </a:xfrm>
        <a:prstGeom prst="roundRect">
          <a:avLst/>
        </a:prstGeom>
        <a:solidFill>
          <a:srgbClr val="C00000"/>
        </a:soli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>
          <a:scene3d>
            <a:camera prst="orthographicFront"/>
            <a:lightRig rig="harsh" dir="t"/>
          </a:scene3d>
          <a:sp3d extrusionH="57150" prstMaterial="matte">
            <a:bevelT w="63500" h="12700" prst="angle"/>
            <a:contourClr>
              <a:schemeClr val="bg1">
                <a:lumMod val="65000"/>
              </a:schemeClr>
            </a:contourClr>
          </a:sp3d>
        </a:bodyPr>
        <a:lstStyle/>
        <a:p>
          <a:pPr algn="ctr"/>
          <a:r>
            <a:rPr lang="en-US" sz="1400" b="1" cap="none" spc="0">
              <a:ln/>
              <a:solidFill>
                <a:schemeClr val="tx1"/>
              </a:solidFill>
              <a:effectLst/>
            </a:rPr>
            <a:t>Total Empreza nebe selu hahu tinan 2019 ate 2025</a:t>
          </a:r>
        </a:p>
      </xdr:txBody>
    </xdr:sp>
    <xdr:clientData/>
  </xdr:twoCellAnchor>
  <xdr:twoCellAnchor editAs="oneCell">
    <xdr:from>
      <xdr:col>1</xdr:col>
      <xdr:colOff>183444</xdr:colOff>
      <xdr:row>0</xdr:row>
      <xdr:rowOff>70556</xdr:rowOff>
    </xdr:from>
    <xdr:to>
      <xdr:col>9</xdr:col>
      <xdr:colOff>860778</xdr:colOff>
      <xdr:row>0</xdr:row>
      <xdr:rowOff>1012472</xdr:rowOff>
    </xdr:to>
    <xdr:pic>
      <xdr:nvPicPr>
        <xdr:cNvPr id="12" name="Picture 1" descr="rId1">
          <a:extLst>
            <a:ext uri="{FF2B5EF4-FFF2-40B4-BE49-F238E27FC236}">
              <a16:creationId xmlns:a16="http://schemas.microsoft.com/office/drawing/2014/main" id="{020FD41D-A562-4B28-9B0E-52A45E317F7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80" t="32184" r="7516"/>
        <a:stretch>
          <a:fillRect/>
        </a:stretch>
      </xdr:blipFill>
      <xdr:spPr bwMode="auto">
        <a:xfrm>
          <a:off x="790222" y="70556"/>
          <a:ext cx="5531556" cy="941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0</xdr:row>
      <xdr:rowOff>0</xdr:rowOff>
    </xdr:from>
    <xdr:to>
      <xdr:col>6</xdr:col>
      <xdr:colOff>482600</xdr:colOff>
      <xdr:row>0</xdr:row>
      <xdr:rowOff>920750</xdr:rowOff>
    </xdr:to>
    <xdr:pic>
      <xdr:nvPicPr>
        <xdr:cNvPr id="1025" name="Picture 1" descr="rId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800" y="0"/>
          <a:ext cx="6515100" cy="920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146050</xdr:colOff>
      <xdr:row>0</xdr:row>
      <xdr:rowOff>190500</xdr:rowOff>
    </xdr:from>
    <xdr:to>
      <xdr:col>8</xdr:col>
      <xdr:colOff>234950</xdr:colOff>
      <xdr:row>0</xdr:row>
      <xdr:rowOff>609600</xdr:rowOff>
    </xdr:to>
    <xdr:sp macro="" textlink="">
      <xdr:nvSpPr>
        <xdr:cNvPr id="2" name="Arrow: Right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7D6A273-3B32-8E41-9FCC-F0475E103B12}"/>
            </a:ext>
          </a:extLst>
        </xdr:cNvPr>
        <xdr:cNvSpPr/>
      </xdr:nvSpPr>
      <xdr:spPr>
        <a:xfrm>
          <a:off x="6985000" y="190500"/>
          <a:ext cx="1009650" cy="419100"/>
        </a:xfrm>
        <a:prstGeom prst="rightArrow">
          <a:avLst/>
        </a:pr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/>
        <a:lstStyle/>
        <a:p>
          <a:pPr algn="ctr"/>
          <a:r>
            <a:rPr lang="en-US" sz="1100" b="1" cap="none" spc="0">
              <a:ln w="6600">
                <a:solidFill>
                  <a:schemeClr val="accent2"/>
                </a:solidFill>
                <a:prstDash val="solid"/>
              </a:ln>
              <a:solidFill>
                <a:srgbClr val="FFFFFF"/>
              </a:solidFill>
              <a:effectLst>
                <a:outerShdw dist="38100" dir="2700000" algn="tl" rotWithShape="0">
                  <a:schemeClr val="accent2"/>
                </a:outerShdw>
              </a:effectLst>
            </a:rPr>
            <a:t>Home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374650</xdr:colOff>
      <xdr:row>0</xdr:row>
      <xdr:rowOff>76200</xdr:rowOff>
    </xdr:from>
    <xdr:to>
      <xdr:col>5</xdr:col>
      <xdr:colOff>825500</xdr:colOff>
      <xdr:row>0</xdr:row>
      <xdr:rowOff>1168400</xdr:rowOff>
    </xdr:to>
    <xdr:pic>
      <xdr:nvPicPr>
        <xdr:cNvPr id="2049" name="Picture 4" descr="rId1">
          <a:extLs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40" t="29630" r="6416"/>
        <a:stretch>
          <a:fillRect/>
        </a:stretch>
      </xdr:blipFill>
      <xdr:spPr bwMode="auto">
        <a:xfrm>
          <a:off x="844550" y="76200"/>
          <a:ext cx="5740400" cy="1092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215900</xdr:colOff>
      <xdr:row>0</xdr:row>
      <xdr:rowOff>171450</xdr:rowOff>
    </xdr:from>
    <xdr:to>
      <xdr:col>1</xdr:col>
      <xdr:colOff>457200</xdr:colOff>
      <xdr:row>0</xdr:row>
      <xdr:rowOff>647700</xdr:rowOff>
    </xdr:to>
    <xdr:sp macro="" textlink="">
      <xdr:nvSpPr>
        <xdr:cNvPr id="2" name="Arrow: Right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5A727A3-8835-71A0-4F8E-F8404C27BFC0}"/>
            </a:ext>
          </a:extLst>
        </xdr:cNvPr>
        <xdr:cNvSpPr/>
      </xdr:nvSpPr>
      <xdr:spPr>
        <a:xfrm>
          <a:off x="215900" y="171450"/>
          <a:ext cx="711200" cy="476250"/>
        </a:xfrm>
        <a:prstGeom prst="rightArrow">
          <a:avLst/>
        </a:pr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>
          <a:scene3d>
            <a:camera prst="orthographicFront"/>
            <a:lightRig rig="harsh" dir="t"/>
          </a:scene3d>
          <a:sp3d extrusionH="57150" prstMaterial="matte">
            <a:bevelT w="63500" h="12700" prst="angle"/>
            <a:contourClr>
              <a:schemeClr val="bg1">
                <a:lumMod val="65000"/>
              </a:schemeClr>
            </a:contourClr>
          </a:sp3d>
        </a:bodyPr>
        <a:lstStyle/>
        <a:p>
          <a:pPr algn="l"/>
          <a:r>
            <a:rPr lang="en-US" sz="1100" b="1" cap="none" spc="0">
              <a:ln/>
              <a:solidFill>
                <a:schemeClr val="accent3"/>
              </a:solidFill>
              <a:effectLst/>
            </a:rPr>
            <a:t>HOME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952500</xdr:colOff>
      <xdr:row>0</xdr:row>
      <xdr:rowOff>19050</xdr:rowOff>
    </xdr:from>
    <xdr:to>
      <xdr:col>6</xdr:col>
      <xdr:colOff>723900</xdr:colOff>
      <xdr:row>0</xdr:row>
      <xdr:rowOff>990600</xdr:rowOff>
    </xdr:to>
    <xdr:pic>
      <xdr:nvPicPr>
        <xdr:cNvPr id="3073" name="Picture 1" descr="rId1">
          <a:extLst>
            <a:ext uri="{FF2B5EF4-FFF2-40B4-BE49-F238E27FC236}">
              <a16:creationId xmlns:a16="http://schemas.microsoft.com/office/drawing/2014/main" id="{00000000-0008-0000-02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98" t="32652" r="6158"/>
        <a:stretch>
          <a:fillRect/>
        </a:stretch>
      </xdr:blipFill>
      <xdr:spPr bwMode="auto">
        <a:xfrm>
          <a:off x="1250950" y="19050"/>
          <a:ext cx="521335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279400</xdr:colOff>
      <xdr:row>0</xdr:row>
      <xdr:rowOff>184150</xdr:rowOff>
    </xdr:from>
    <xdr:to>
      <xdr:col>1</xdr:col>
      <xdr:colOff>692150</xdr:colOff>
      <xdr:row>0</xdr:row>
      <xdr:rowOff>660400</xdr:rowOff>
    </xdr:to>
    <xdr:sp macro="" textlink="">
      <xdr:nvSpPr>
        <xdr:cNvPr id="2" name="Arrow: Right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63AE6D0-D948-4ACA-8781-77E7E29F379A}"/>
            </a:ext>
          </a:extLst>
        </xdr:cNvPr>
        <xdr:cNvSpPr/>
      </xdr:nvSpPr>
      <xdr:spPr>
        <a:xfrm>
          <a:off x="279400" y="184150"/>
          <a:ext cx="711200" cy="476250"/>
        </a:xfrm>
        <a:prstGeom prst="rightArrow">
          <a:avLst/>
        </a:pr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>
          <a:scene3d>
            <a:camera prst="orthographicFront"/>
            <a:lightRig rig="harsh" dir="t"/>
          </a:scene3d>
          <a:sp3d extrusionH="57150" prstMaterial="matte">
            <a:bevelT w="63500" h="12700" prst="angle"/>
            <a:contourClr>
              <a:schemeClr val="bg1">
                <a:lumMod val="65000"/>
              </a:schemeClr>
            </a:contourClr>
          </a:sp3d>
        </a:bodyPr>
        <a:lstStyle/>
        <a:p>
          <a:pPr algn="l"/>
          <a:r>
            <a:rPr lang="en-US" sz="1100" b="1" cap="none" spc="0">
              <a:ln/>
              <a:solidFill>
                <a:schemeClr val="accent3"/>
              </a:solidFill>
              <a:effectLst/>
            </a:rPr>
            <a:t>HOME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825500</xdr:colOff>
      <xdr:row>0</xdr:row>
      <xdr:rowOff>38100</xdr:rowOff>
    </xdr:from>
    <xdr:to>
      <xdr:col>6</xdr:col>
      <xdr:colOff>190500</xdr:colOff>
      <xdr:row>0</xdr:row>
      <xdr:rowOff>1276350</xdr:rowOff>
    </xdr:to>
    <xdr:pic>
      <xdr:nvPicPr>
        <xdr:cNvPr id="4097" name="Picture 1" descr="rId1">
          <a:extLst>
            <a:ext uri="{FF2B5EF4-FFF2-40B4-BE49-F238E27FC236}">
              <a16:creationId xmlns:a16="http://schemas.microsoft.com/office/drawing/2014/main" id="{00000000-0008-0000-03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0357"/>
        <a:stretch>
          <a:fillRect/>
        </a:stretch>
      </xdr:blipFill>
      <xdr:spPr bwMode="auto">
        <a:xfrm>
          <a:off x="1231900" y="38100"/>
          <a:ext cx="6292850" cy="1238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228600</xdr:colOff>
      <xdr:row>0</xdr:row>
      <xdr:rowOff>374650</xdr:rowOff>
    </xdr:from>
    <xdr:to>
      <xdr:col>1</xdr:col>
      <xdr:colOff>939800</xdr:colOff>
      <xdr:row>0</xdr:row>
      <xdr:rowOff>850900</xdr:rowOff>
    </xdr:to>
    <xdr:sp macro="" textlink="">
      <xdr:nvSpPr>
        <xdr:cNvPr id="2" name="Arrow: Right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A57D4CC-A078-4428-989E-CC92FC652DA8}"/>
            </a:ext>
          </a:extLst>
        </xdr:cNvPr>
        <xdr:cNvSpPr/>
      </xdr:nvSpPr>
      <xdr:spPr>
        <a:xfrm>
          <a:off x="635000" y="374650"/>
          <a:ext cx="711200" cy="476250"/>
        </a:xfrm>
        <a:prstGeom prst="rightArrow">
          <a:avLst/>
        </a:pr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>
          <a:scene3d>
            <a:camera prst="orthographicFront"/>
            <a:lightRig rig="harsh" dir="t"/>
          </a:scene3d>
          <a:sp3d extrusionH="57150" prstMaterial="matte">
            <a:bevelT w="63500" h="12700" prst="angle"/>
            <a:contourClr>
              <a:schemeClr val="bg1">
                <a:lumMod val="65000"/>
              </a:schemeClr>
            </a:contourClr>
          </a:sp3d>
        </a:bodyPr>
        <a:lstStyle/>
        <a:p>
          <a:pPr algn="l"/>
          <a:r>
            <a:rPr lang="en-US" sz="1100" b="1" cap="none" spc="0">
              <a:ln/>
              <a:solidFill>
                <a:schemeClr val="accent3"/>
              </a:solidFill>
              <a:effectLst/>
            </a:rPr>
            <a:t>HOME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1593850</xdr:colOff>
      <xdr:row>0</xdr:row>
      <xdr:rowOff>76200</xdr:rowOff>
    </xdr:from>
    <xdr:to>
      <xdr:col>5</xdr:col>
      <xdr:colOff>533400</xdr:colOff>
      <xdr:row>0</xdr:row>
      <xdr:rowOff>1346200</xdr:rowOff>
    </xdr:to>
    <xdr:pic>
      <xdr:nvPicPr>
        <xdr:cNvPr id="5121" name="Picture 2" descr="rId1">
          <a:extLst>
            <a:ext uri="{FF2B5EF4-FFF2-40B4-BE49-F238E27FC236}">
              <a16:creationId xmlns:a16="http://schemas.microsoft.com/office/drawing/2014/main" id="{00000000-0008-0000-04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44" t="32973" r="6487" b="2"/>
        <a:stretch>
          <a:fillRect/>
        </a:stretch>
      </xdr:blipFill>
      <xdr:spPr bwMode="auto">
        <a:xfrm>
          <a:off x="2012950" y="76200"/>
          <a:ext cx="5702300" cy="127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218282</xdr:colOff>
      <xdr:row>0</xdr:row>
      <xdr:rowOff>396875</xdr:rowOff>
    </xdr:from>
    <xdr:to>
      <xdr:col>1</xdr:col>
      <xdr:colOff>929482</xdr:colOff>
      <xdr:row>0</xdr:row>
      <xdr:rowOff>873125</xdr:rowOff>
    </xdr:to>
    <xdr:sp macro="" textlink="">
      <xdr:nvSpPr>
        <xdr:cNvPr id="2" name="Arrow: Right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3AE2C4D-C317-4E10-B4CC-DB3F23DD8072}"/>
            </a:ext>
          </a:extLst>
        </xdr:cNvPr>
        <xdr:cNvSpPr/>
      </xdr:nvSpPr>
      <xdr:spPr>
        <a:xfrm>
          <a:off x="635001" y="396875"/>
          <a:ext cx="711200" cy="476250"/>
        </a:xfrm>
        <a:prstGeom prst="rightArrow">
          <a:avLst/>
        </a:pr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>
          <a:scene3d>
            <a:camera prst="orthographicFront"/>
            <a:lightRig rig="harsh" dir="t"/>
          </a:scene3d>
          <a:sp3d extrusionH="57150" prstMaterial="matte">
            <a:bevelT w="63500" h="12700" prst="angle"/>
            <a:contourClr>
              <a:schemeClr val="bg1">
                <a:lumMod val="65000"/>
              </a:schemeClr>
            </a:contourClr>
          </a:sp3d>
        </a:bodyPr>
        <a:lstStyle/>
        <a:p>
          <a:pPr algn="l"/>
          <a:r>
            <a:rPr lang="en-US" sz="1100" b="1" cap="none" spc="0">
              <a:ln/>
              <a:solidFill>
                <a:schemeClr val="accent3"/>
              </a:solidFill>
              <a:effectLst/>
            </a:rPr>
            <a:t>HOME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1352550</xdr:colOff>
      <xdr:row>0</xdr:row>
      <xdr:rowOff>88900</xdr:rowOff>
    </xdr:from>
    <xdr:to>
      <xdr:col>5</xdr:col>
      <xdr:colOff>133350</xdr:colOff>
      <xdr:row>0</xdr:row>
      <xdr:rowOff>990600</xdr:rowOff>
    </xdr:to>
    <xdr:pic>
      <xdr:nvPicPr>
        <xdr:cNvPr id="6145" name="Picture 1" descr="rId1">
          <a:extLst>
            <a:ext uri="{FF2B5EF4-FFF2-40B4-BE49-F238E27FC236}">
              <a16:creationId xmlns:a16="http://schemas.microsoft.com/office/drawing/2014/main" id="{00000000-0008-0000-05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44" t="32973" r="6487" b="2"/>
        <a:stretch>
          <a:fillRect/>
        </a:stretch>
      </xdr:blipFill>
      <xdr:spPr bwMode="auto">
        <a:xfrm>
          <a:off x="1771650" y="88900"/>
          <a:ext cx="5461000" cy="901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254000</xdr:colOff>
      <xdr:row>0</xdr:row>
      <xdr:rowOff>254000</xdr:rowOff>
    </xdr:from>
    <xdr:to>
      <xdr:col>1</xdr:col>
      <xdr:colOff>965200</xdr:colOff>
      <xdr:row>0</xdr:row>
      <xdr:rowOff>730250</xdr:rowOff>
    </xdr:to>
    <xdr:sp macro="" textlink="">
      <xdr:nvSpPr>
        <xdr:cNvPr id="2" name="Arrow: Right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F561E3C-C62B-4721-BA7C-FB3F8C1DD45D}"/>
            </a:ext>
          </a:extLst>
        </xdr:cNvPr>
        <xdr:cNvSpPr/>
      </xdr:nvSpPr>
      <xdr:spPr>
        <a:xfrm>
          <a:off x="675105" y="254000"/>
          <a:ext cx="711200" cy="476250"/>
        </a:xfrm>
        <a:prstGeom prst="rightArrow">
          <a:avLst/>
        </a:pr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>
          <a:scene3d>
            <a:camera prst="orthographicFront"/>
            <a:lightRig rig="harsh" dir="t"/>
          </a:scene3d>
          <a:sp3d extrusionH="57150" prstMaterial="matte">
            <a:bevelT w="63500" h="12700" prst="angle"/>
            <a:contourClr>
              <a:schemeClr val="bg1">
                <a:lumMod val="65000"/>
              </a:schemeClr>
            </a:contourClr>
          </a:sp3d>
        </a:bodyPr>
        <a:lstStyle/>
        <a:p>
          <a:pPr algn="l"/>
          <a:r>
            <a:rPr lang="en-US" sz="1100" b="1" cap="none" spc="0">
              <a:ln/>
              <a:solidFill>
                <a:schemeClr val="accent3"/>
              </a:solidFill>
              <a:effectLst/>
            </a:rPr>
            <a:t>HOME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0</xdr:row>
      <xdr:rowOff>95250</xdr:rowOff>
    </xdr:from>
    <xdr:to>
      <xdr:col>6</xdr:col>
      <xdr:colOff>633663</xdr:colOff>
      <xdr:row>0</xdr:row>
      <xdr:rowOff>1130300</xdr:rowOff>
    </xdr:to>
    <xdr:pic>
      <xdr:nvPicPr>
        <xdr:cNvPr id="7169" name="Picture 1" descr="rId1">
          <a:extLst>
            <a:ext uri="{FF2B5EF4-FFF2-40B4-BE49-F238E27FC236}">
              <a16:creationId xmlns:a16="http://schemas.microsoft.com/office/drawing/2014/main" id="{00000000-0008-0000-0600-00000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44" t="32973" r="6487" b="2"/>
        <a:stretch>
          <a:fillRect/>
        </a:stretch>
      </xdr:blipFill>
      <xdr:spPr bwMode="auto">
        <a:xfrm>
          <a:off x="2641600" y="95250"/>
          <a:ext cx="5307263" cy="1035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438150</xdr:colOff>
      <xdr:row>0</xdr:row>
      <xdr:rowOff>330200</xdr:rowOff>
    </xdr:from>
    <xdr:to>
      <xdr:col>1</xdr:col>
      <xdr:colOff>1149350</xdr:colOff>
      <xdr:row>0</xdr:row>
      <xdr:rowOff>806450</xdr:rowOff>
    </xdr:to>
    <xdr:sp macro="" textlink="">
      <xdr:nvSpPr>
        <xdr:cNvPr id="2" name="Arrow: Right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D52A8F4-AAD7-4DDD-AD37-86ACAB5B7770}"/>
            </a:ext>
          </a:extLst>
        </xdr:cNvPr>
        <xdr:cNvSpPr/>
      </xdr:nvSpPr>
      <xdr:spPr>
        <a:xfrm>
          <a:off x="831850" y="330200"/>
          <a:ext cx="711200" cy="476250"/>
        </a:xfrm>
        <a:prstGeom prst="rightArrow">
          <a:avLst/>
        </a:pr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>
          <a:scene3d>
            <a:camera prst="orthographicFront"/>
            <a:lightRig rig="harsh" dir="t"/>
          </a:scene3d>
          <a:sp3d extrusionH="57150" prstMaterial="matte">
            <a:bevelT w="63500" h="12700" prst="angle"/>
            <a:contourClr>
              <a:schemeClr val="bg1">
                <a:lumMod val="65000"/>
              </a:schemeClr>
            </a:contourClr>
          </a:sp3d>
        </a:bodyPr>
        <a:lstStyle/>
        <a:p>
          <a:pPr algn="l"/>
          <a:r>
            <a:rPr lang="en-US" sz="1100" b="1" cap="none" spc="0">
              <a:ln/>
              <a:solidFill>
                <a:schemeClr val="accent3"/>
              </a:solidFill>
              <a:effectLst/>
            </a:rPr>
            <a:t>HOME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323850</xdr:colOff>
      <xdr:row>0</xdr:row>
      <xdr:rowOff>0</xdr:rowOff>
    </xdr:from>
    <xdr:to>
      <xdr:col>9</xdr:col>
      <xdr:colOff>546100</xdr:colOff>
      <xdr:row>0</xdr:row>
      <xdr:rowOff>1212850</xdr:rowOff>
    </xdr:to>
    <xdr:pic>
      <xdr:nvPicPr>
        <xdr:cNvPr id="8193" name="Picture 4" descr="rId1">
          <a:extLst>
            <a:ext uri="{FF2B5EF4-FFF2-40B4-BE49-F238E27FC236}">
              <a16:creationId xmlns:a16="http://schemas.microsoft.com/office/drawing/2014/main" id="{00000000-0008-0000-07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033"/>
        <a:stretch>
          <a:fillRect/>
        </a:stretch>
      </xdr:blipFill>
      <xdr:spPr bwMode="auto">
        <a:xfrm>
          <a:off x="2889250" y="0"/>
          <a:ext cx="5549900" cy="1212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107950</xdr:colOff>
      <xdr:row>0</xdr:row>
      <xdr:rowOff>0</xdr:rowOff>
    </xdr:from>
    <xdr:to>
      <xdr:col>21</xdr:col>
      <xdr:colOff>107950</xdr:colOff>
      <xdr:row>0</xdr:row>
      <xdr:rowOff>1225550</xdr:rowOff>
    </xdr:to>
    <xdr:pic>
      <xdr:nvPicPr>
        <xdr:cNvPr id="8194" name="Picture 2" descr="rId1">
          <a:extLst>
            <a:ext uri="{FF2B5EF4-FFF2-40B4-BE49-F238E27FC236}">
              <a16:creationId xmlns:a16="http://schemas.microsoft.com/office/drawing/2014/main" id="{00000000-0008-0000-0700-00000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033"/>
        <a:stretch>
          <a:fillRect/>
        </a:stretch>
      </xdr:blipFill>
      <xdr:spPr bwMode="auto">
        <a:xfrm>
          <a:off x="13703300" y="0"/>
          <a:ext cx="5537200" cy="1225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196850</xdr:colOff>
      <xdr:row>19</xdr:row>
      <xdr:rowOff>127000</xdr:rowOff>
    </xdr:from>
    <xdr:to>
      <xdr:col>2</xdr:col>
      <xdr:colOff>749300</xdr:colOff>
      <xdr:row>22</xdr:row>
      <xdr:rowOff>57150</xdr:rowOff>
    </xdr:to>
    <xdr:sp macro="" textlink="">
      <xdr:nvSpPr>
        <xdr:cNvPr id="8195" name="TextBox 1">
          <a:extLst>
            <a:ext uri="{FF2B5EF4-FFF2-40B4-BE49-F238E27FC236}">
              <a16:creationId xmlns:a16="http://schemas.microsoft.com/office/drawing/2014/main" id="{00000000-0008-0000-0700-000003200000}"/>
            </a:ext>
          </a:extLst>
        </xdr:cNvPr>
        <xdr:cNvSpPr txBox="1">
          <a:spLocks noChangeArrowheads="1"/>
        </xdr:cNvSpPr>
      </xdr:nvSpPr>
      <xdr:spPr bwMode="auto">
        <a:xfrm>
          <a:off x="196850" y="8839200"/>
          <a:ext cx="2247900" cy="9969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6576" rIns="36576" bIns="0" anchor="t" upright="1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PREPARA HUSI  :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NOEZIO BELO EX.GALUCHO</a:t>
          </a: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TEKNIKU GMT</a:t>
          </a:r>
        </a:p>
      </xdr:txBody>
    </xdr:sp>
    <xdr:clientData/>
  </xdr:twoCellAnchor>
  <xdr:twoCellAnchor>
    <xdr:from>
      <xdr:col>6</xdr:col>
      <xdr:colOff>288132</xdr:colOff>
      <xdr:row>18</xdr:row>
      <xdr:rowOff>803804</xdr:rowOff>
    </xdr:from>
    <xdr:to>
      <xdr:col>8</xdr:col>
      <xdr:colOff>1116807</xdr:colOff>
      <xdr:row>22</xdr:row>
      <xdr:rowOff>38629</xdr:rowOff>
    </xdr:to>
    <xdr:sp macro="" textlink="">
      <xdr:nvSpPr>
        <xdr:cNvPr id="8196" name="TextBox 3">
          <a:extLst>
            <a:ext uri="{FF2B5EF4-FFF2-40B4-BE49-F238E27FC236}">
              <a16:creationId xmlns:a16="http://schemas.microsoft.com/office/drawing/2014/main" id="{00000000-0008-0000-0700-000004200000}"/>
            </a:ext>
          </a:extLst>
        </xdr:cNvPr>
        <xdr:cNvSpPr txBox="1">
          <a:spLocks noChangeArrowheads="1"/>
        </xdr:cNvSpPr>
      </xdr:nvSpPr>
      <xdr:spPr bwMode="auto">
        <a:xfrm>
          <a:off x="5288757" y="8688387"/>
          <a:ext cx="2469092" cy="1179513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CERTIFIKA HUSI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Fransico Menezes Gago</a:t>
          </a:r>
        </a:p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XEFE DEPART.MERCADO</a:t>
          </a:r>
        </a:p>
      </xdr:txBody>
    </xdr:sp>
    <xdr:clientData/>
  </xdr:twoCellAnchor>
  <xdr:twoCellAnchor>
    <xdr:from>
      <xdr:col>11</xdr:col>
      <xdr:colOff>476250</xdr:colOff>
      <xdr:row>19</xdr:row>
      <xdr:rowOff>69850</xdr:rowOff>
    </xdr:from>
    <xdr:to>
      <xdr:col>14</xdr:col>
      <xdr:colOff>330200</xdr:colOff>
      <xdr:row>22</xdr:row>
      <xdr:rowOff>120650</xdr:rowOff>
    </xdr:to>
    <xdr:sp macro="" textlink="">
      <xdr:nvSpPr>
        <xdr:cNvPr id="8197" name="TextBox 5">
          <a:extLst>
            <a:ext uri="{FF2B5EF4-FFF2-40B4-BE49-F238E27FC236}">
              <a16:creationId xmlns:a16="http://schemas.microsoft.com/office/drawing/2014/main" id="{00000000-0008-0000-0700-000005200000}"/>
            </a:ext>
          </a:extLst>
        </xdr:cNvPr>
        <xdr:cNvSpPr txBox="1">
          <a:spLocks noChangeArrowheads="1"/>
        </xdr:cNvSpPr>
      </xdr:nvSpPr>
      <xdr:spPr bwMode="auto">
        <a:xfrm>
          <a:off x="10185400" y="8782050"/>
          <a:ext cx="2622550" cy="11176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APROVA HUSI :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JULIO SOARES MADEIRA L.CG</a:t>
          </a: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DIRETOR GMT MUNICIPIO ERMERA</a:t>
          </a:r>
        </a:p>
      </xdr:txBody>
    </xdr:sp>
    <xdr:clientData/>
  </xdr:twoCellAnchor>
  <xdr:twoCellAnchor>
    <xdr:from>
      <xdr:col>18</xdr:col>
      <xdr:colOff>711200</xdr:colOff>
      <xdr:row>18</xdr:row>
      <xdr:rowOff>641350</xdr:rowOff>
    </xdr:from>
    <xdr:to>
      <xdr:col>21</xdr:col>
      <xdr:colOff>400050</xdr:colOff>
      <xdr:row>20</xdr:row>
      <xdr:rowOff>508000</xdr:rowOff>
    </xdr:to>
    <xdr:sp macro="" textlink="">
      <xdr:nvSpPr>
        <xdr:cNvPr id="8198" name="TextBox 6">
          <a:extLst>
            <a:ext uri="{FF2B5EF4-FFF2-40B4-BE49-F238E27FC236}">
              <a16:creationId xmlns:a16="http://schemas.microsoft.com/office/drawing/2014/main" id="{00000000-0008-0000-0700-000006200000}"/>
            </a:ext>
          </a:extLst>
        </xdr:cNvPr>
        <xdr:cNvSpPr txBox="1">
          <a:spLocks noChangeArrowheads="1"/>
        </xdr:cNvSpPr>
      </xdr:nvSpPr>
      <xdr:spPr bwMode="auto">
        <a:xfrm>
          <a:off x="17062450" y="8483600"/>
          <a:ext cx="2470150" cy="9334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APROVA HUSI :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JULIO SOARES MADEIRA L.CG</a:t>
          </a: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DIRETOR GMT MUNICIPIO ERMERA</a:t>
          </a:r>
        </a:p>
      </xdr:txBody>
    </xdr:sp>
    <xdr:clientData/>
  </xdr:twoCellAnchor>
  <xdr:twoCellAnchor>
    <xdr:from>
      <xdr:col>15</xdr:col>
      <xdr:colOff>349250</xdr:colOff>
      <xdr:row>18</xdr:row>
      <xdr:rowOff>844550</xdr:rowOff>
    </xdr:from>
    <xdr:to>
      <xdr:col>18</xdr:col>
      <xdr:colOff>31750</xdr:colOff>
      <xdr:row>21</xdr:row>
      <xdr:rowOff>31750</xdr:rowOff>
    </xdr:to>
    <xdr:sp macro="" textlink="">
      <xdr:nvSpPr>
        <xdr:cNvPr id="8199" name="TextBox 10">
          <a:extLst>
            <a:ext uri="{FF2B5EF4-FFF2-40B4-BE49-F238E27FC236}">
              <a16:creationId xmlns:a16="http://schemas.microsoft.com/office/drawing/2014/main" id="{00000000-0008-0000-0700-000007200000}"/>
            </a:ext>
          </a:extLst>
        </xdr:cNvPr>
        <xdr:cNvSpPr txBox="1">
          <a:spLocks noChangeArrowheads="1"/>
        </xdr:cNvSpPr>
      </xdr:nvSpPr>
      <xdr:spPr bwMode="auto">
        <a:xfrm>
          <a:off x="13944600" y="8686800"/>
          <a:ext cx="2438400" cy="9271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BEREFIKA HUSI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Fransico Menezes  Gago</a:t>
          </a: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XEFE DEPART.MERKADU </a:t>
          </a:r>
        </a:p>
      </xdr:txBody>
    </xdr:sp>
    <xdr:clientData/>
  </xdr:twoCellAnchor>
  <xdr:twoCellAnchor>
    <xdr:from>
      <xdr:col>0</xdr:col>
      <xdr:colOff>365125</xdr:colOff>
      <xdr:row>0</xdr:row>
      <xdr:rowOff>317500</xdr:rowOff>
    </xdr:from>
    <xdr:to>
      <xdr:col>2</xdr:col>
      <xdr:colOff>436563</xdr:colOff>
      <xdr:row>0</xdr:row>
      <xdr:rowOff>1071563</xdr:rowOff>
    </xdr:to>
    <xdr:sp macro="" textlink="">
      <xdr:nvSpPr>
        <xdr:cNvPr id="2" name="Arrow: Right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127EA39-D997-1903-3902-C392621B1B9C}"/>
            </a:ext>
          </a:extLst>
        </xdr:cNvPr>
        <xdr:cNvSpPr/>
      </xdr:nvSpPr>
      <xdr:spPr>
        <a:xfrm>
          <a:off x="365125" y="317500"/>
          <a:ext cx="1770063" cy="754063"/>
        </a:xfrm>
        <a:prstGeom prst="rightArrow">
          <a:avLst/>
        </a:pr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/>
        <a:lstStyle/>
        <a:p>
          <a:pPr algn="ctr"/>
          <a:r>
            <a:rPr lang="en-US" sz="1400" b="1"/>
            <a:t>HOME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0</xdr:row>
      <xdr:rowOff>63500</xdr:rowOff>
    </xdr:from>
    <xdr:to>
      <xdr:col>11</xdr:col>
      <xdr:colOff>577850</xdr:colOff>
      <xdr:row>0</xdr:row>
      <xdr:rowOff>1479550</xdr:rowOff>
    </xdr:to>
    <xdr:pic>
      <xdr:nvPicPr>
        <xdr:cNvPr id="9217" name="Picture 1" descr="rId1">
          <a:extLst>
            <a:ext uri="{FF2B5EF4-FFF2-40B4-BE49-F238E27FC236}">
              <a16:creationId xmlns:a16="http://schemas.microsoft.com/office/drawing/2014/main" id="{00000000-0008-0000-0800-00000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3987"/>
        <a:stretch>
          <a:fillRect/>
        </a:stretch>
      </xdr:blipFill>
      <xdr:spPr bwMode="auto">
        <a:xfrm>
          <a:off x="3130550" y="63500"/>
          <a:ext cx="6527800" cy="1416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467895</xdr:colOff>
      <xdr:row>0</xdr:row>
      <xdr:rowOff>334211</xdr:rowOff>
    </xdr:from>
    <xdr:to>
      <xdr:col>2</xdr:col>
      <xdr:colOff>220579</xdr:colOff>
      <xdr:row>0</xdr:row>
      <xdr:rowOff>1216526</xdr:rowOff>
    </xdr:to>
    <xdr:sp macro="" textlink="">
      <xdr:nvSpPr>
        <xdr:cNvPr id="3" name="Arrow: Right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E585F14-DA04-C498-6599-CDA34F937F5A}"/>
            </a:ext>
          </a:extLst>
        </xdr:cNvPr>
        <xdr:cNvSpPr/>
      </xdr:nvSpPr>
      <xdr:spPr>
        <a:xfrm>
          <a:off x="467895" y="334211"/>
          <a:ext cx="1470526" cy="882315"/>
        </a:xfrm>
        <a:prstGeom prst="rightArrow">
          <a:avLst/>
        </a:pr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/>
        <a:lstStyle/>
        <a:p>
          <a:pPr algn="ctr"/>
          <a:r>
            <a:rPr lang="en-US" sz="1200" b="1"/>
            <a:t>HOME</a:t>
          </a:r>
          <a:endParaRPr lang="en-US" sz="1100" b="1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156449</xdr:colOff>
      <xdr:row>0</xdr:row>
      <xdr:rowOff>87427</xdr:rowOff>
    </xdr:from>
    <xdr:to>
      <xdr:col>1</xdr:col>
      <xdr:colOff>179456</xdr:colOff>
      <xdr:row>0</xdr:row>
      <xdr:rowOff>492355</xdr:rowOff>
    </xdr:to>
    <xdr:sp macro="" textlink="">
      <xdr:nvSpPr>
        <xdr:cNvPr id="2" name="Arrow: Right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2D4484A-782F-C7EB-828A-B9BDE0C610F5}"/>
            </a:ext>
          </a:extLst>
        </xdr:cNvPr>
        <xdr:cNvSpPr/>
      </xdr:nvSpPr>
      <xdr:spPr>
        <a:xfrm>
          <a:off x="156449" y="87427"/>
          <a:ext cx="653406" cy="404928"/>
        </a:xfrm>
        <a:prstGeom prst="rightArrow">
          <a:avLst/>
        </a:pr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 rtlCol="0" anchor="ctr"/>
        <a:lstStyle/>
        <a:p>
          <a:pPr algn="l"/>
          <a:r>
            <a:rPr lang="en-US" sz="1100"/>
            <a:t>HOME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444500</xdr:colOff>
      <xdr:row>0</xdr:row>
      <xdr:rowOff>6350</xdr:rowOff>
    </xdr:from>
    <xdr:to>
      <xdr:col>8</xdr:col>
      <xdr:colOff>44450</xdr:colOff>
      <xdr:row>0</xdr:row>
      <xdr:rowOff>1219200</xdr:rowOff>
    </xdr:to>
    <xdr:pic>
      <xdr:nvPicPr>
        <xdr:cNvPr id="15361" name="Picture 1" descr="rId1">
          <a:extLst>
            <a:ext uri="{FF2B5EF4-FFF2-40B4-BE49-F238E27FC236}">
              <a16:creationId xmlns:a16="http://schemas.microsoft.com/office/drawing/2014/main" id="{00000000-0008-0000-0E00-00000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033"/>
        <a:stretch>
          <a:fillRect/>
        </a:stretch>
      </xdr:blipFill>
      <xdr:spPr bwMode="auto">
        <a:xfrm>
          <a:off x="1333500" y="6350"/>
          <a:ext cx="5346700" cy="1212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508000</xdr:colOff>
      <xdr:row>0</xdr:row>
      <xdr:rowOff>0</xdr:rowOff>
    </xdr:from>
    <xdr:to>
      <xdr:col>19</xdr:col>
      <xdr:colOff>63500</xdr:colOff>
      <xdr:row>0</xdr:row>
      <xdr:rowOff>1187450</xdr:rowOff>
    </xdr:to>
    <xdr:pic>
      <xdr:nvPicPr>
        <xdr:cNvPr id="15362" name="Picture 2" descr="rId1">
          <a:extLst>
            <a:ext uri="{FF2B5EF4-FFF2-40B4-BE49-F238E27FC236}">
              <a16:creationId xmlns:a16="http://schemas.microsoft.com/office/drawing/2014/main" id="{00000000-0008-0000-0E00-00000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033"/>
        <a:stretch>
          <a:fillRect/>
        </a:stretch>
      </xdr:blipFill>
      <xdr:spPr bwMode="auto">
        <a:xfrm>
          <a:off x="10217150" y="0"/>
          <a:ext cx="7150100" cy="1187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19050</xdr:colOff>
      <xdr:row>18</xdr:row>
      <xdr:rowOff>222250</xdr:rowOff>
    </xdr:from>
    <xdr:to>
      <xdr:col>2</xdr:col>
      <xdr:colOff>571500</xdr:colOff>
      <xdr:row>19</xdr:row>
      <xdr:rowOff>177800</xdr:rowOff>
    </xdr:to>
    <xdr:sp macro="" textlink="">
      <xdr:nvSpPr>
        <xdr:cNvPr id="15363" name="TextBox 3">
          <a:extLst>
            <a:ext uri="{FF2B5EF4-FFF2-40B4-BE49-F238E27FC236}">
              <a16:creationId xmlns:a16="http://schemas.microsoft.com/office/drawing/2014/main" id="{00000000-0008-0000-0E00-0000033C0000}"/>
            </a:ext>
          </a:extLst>
        </xdr:cNvPr>
        <xdr:cNvSpPr txBox="1">
          <a:spLocks noChangeArrowheads="1"/>
        </xdr:cNvSpPr>
      </xdr:nvSpPr>
      <xdr:spPr bwMode="auto">
        <a:xfrm>
          <a:off x="19050" y="5321300"/>
          <a:ext cx="2247900" cy="1009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PREPARA HUSI  :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NOEZIO BELO EX.GALUCHO</a:t>
          </a: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TEKNIKU GMT</a:t>
          </a:r>
        </a:p>
      </xdr:txBody>
    </xdr:sp>
    <xdr:clientData/>
  </xdr:twoCellAnchor>
  <xdr:twoCellAnchor>
    <xdr:from>
      <xdr:col>6</xdr:col>
      <xdr:colOff>355600</xdr:colOff>
      <xdr:row>18</xdr:row>
      <xdr:rowOff>139700</xdr:rowOff>
    </xdr:from>
    <xdr:to>
      <xdr:col>8</xdr:col>
      <xdr:colOff>1149350</xdr:colOff>
      <xdr:row>19</xdr:row>
      <xdr:rowOff>184150</xdr:rowOff>
    </xdr:to>
    <xdr:sp macro="" textlink="">
      <xdr:nvSpPr>
        <xdr:cNvPr id="15364" name="TextBox 4">
          <a:extLst>
            <a:ext uri="{FF2B5EF4-FFF2-40B4-BE49-F238E27FC236}">
              <a16:creationId xmlns:a16="http://schemas.microsoft.com/office/drawing/2014/main" id="{00000000-0008-0000-0E00-0000043C0000}"/>
            </a:ext>
          </a:extLst>
        </xdr:cNvPr>
        <xdr:cNvSpPr txBox="1">
          <a:spLocks noChangeArrowheads="1"/>
        </xdr:cNvSpPr>
      </xdr:nvSpPr>
      <xdr:spPr bwMode="auto">
        <a:xfrm>
          <a:off x="5353050" y="5238750"/>
          <a:ext cx="2432050" cy="10985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6576" rIns="36576" bIns="0" anchor="t" upright="1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BEREFIKA HUSI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RUI OCTAVIANO MARTINS</a:t>
          </a: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XEFE DEPART.GMT </a:t>
          </a:r>
        </a:p>
      </xdr:txBody>
    </xdr:sp>
    <xdr:clientData/>
  </xdr:twoCellAnchor>
  <xdr:twoCellAnchor>
    <xdr:from>
      <xdr:col>3</xdr:col>
      <xdr:colOff>31750</xdr:colOff>
      <xdr:row>19</xdr:row>
      <xdr:rowOff>57150</xdr:rowOff>
    </xdr:from>
    <xdr:to>
      <xdr:col>6</xdr:col>
      <xdr:colOff>63500</xdr:colOff>
      <xdr:row>22</xdr:row>
      <xdr:rowOff>101600</xdr:rowOff>
    </xdr:to>
    <xdr:sp macro="" textlink="">
      <xdr:nvSpPr>
        <xdr:cNvPr id="15365" name="TextBox 5">
          <a:extLst>
            <a:ext uri="{FF2B5EF4-FFF2-40B4-BE49-F238E27FC236}">
              <a16:creationId xmlns:a16="http://schemas.microsoft.com/office/drawing/2014/main" id="{00000000-0008-0000-0E00-0000053C0000}"/>
            </a:ext>
          </a:extLst>
        </xdr:cNvPr>
        <xdr:cNvSpPr txBox="1">
          <a:spLocks noChangeArrowheads="1"/>
        </xdr:cNvSpPr>
      </xdr:nvSpPr>
      <xdr:spPr bwMode="auto">
        <a:xfrm>
          <a:off x="2597150" y="6210300"/>
          <a:ext cx="2463800" cy="10858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6576" rIns="36576" bIns="0" anchor="t" upright="1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APROVA HUSI :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Edelmiro J.de Deus</a:t>
          </a: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DIRETOR GMT MUNICIPIO ERMERA</a:t>
          </a:r>
        </a:p>
      </xdr:txBody>
    </xdr:sp>
    <xdr:clientData/>
  </xdr:twoCellAnchor>
  <xdr:twoCellAnchor>
    <xdr:from>
      <xdr:col>9</xdr:col>
      <xdr:colOff>552450</xdr:colOff>
      <xdr:row>18</xdr:row>
      <xdr:rowOff>241300</xdr:rowOff>
    </xdr:from>
    <xdr:to>
      <xdr:col>12</xdr:col>
      <xdr:colOff>279400</xdr:colOff>
      <xdr:row>20</xdr:row>
      <xdr:rowOff>6350</xdr:rowOff>
    </xdr:to>
    <xdr:sp macro="" textlink="">
      <xdr:nvSpPr>
        <xdr:cNvPr id="15366" name="TextBox 6">
          <a:extLst>
            <a:ext uri="{FF2B5EF4-FFF2-40B4-BE49-F238E27FC236}">
              <a16:creationId xmlns:a16="http://schemas.microsoft.com/office/drawing/2014/main" id="{00000000-0008-0000-0E00-0000063C0000}"/>
            </a:ext>
          </a:extLst>
        </xdr:cNvPr>
        <xdr:cNvSpPr txBox="1">
          <a:spLocks noChangeArrowheads="1"/>
        </xdr:cNvSpPr>
      </xdr:nvSpPr>
      <xdr:spPr bwMode="auto">
        <a:xfrm>
          <a:off x="8445500" y="5340350"/>
          <a:ext cx="2292350" cy="10033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6576" rIns="36576" bIns="0" anchor="t" upright="1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PREPARA HUSI  :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NOEZIO BELO EX.GALUCHO</a:t>
          </a: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TEKNIKU GMT</a:t>
          </a:r>
        </a:p>
      </xdr:txBody>
    </xdr:sp>
    <xdr:clientData/>
  </xdr:twoCellAnchor>
  <xdr:twoCellAnchor>
    <xdr:from>
      <xdr:col>18</xdr:col>
      <xdr:colOff>400050</xdr:colOff>
      <xdr:row>18</xdr:row>
      <xdr:rowOff>241300</xdr:rowOff>
    </xdr:from>
    <xdr:to>
      <xdr:col>21</xdr:col>
      <xdr:colOff>88900</xdr:colOff>
      <xdr:row>20</xdr:row>
      <xdr:rowOff>101600</xdr:rowOff>
    </xdr:to>
    <xdr:sp macro="" textlink="">
      <xdr:nvSpPr>
        <xdr:cNvPr id="15367" name="TextBox 7">
          <a:extLst>
            <a:ext uri="{FF2B5EF4-FFF2-40B4-BE49-F238E27FC236}">
              <a16:creationId xmlns:a16="http://schemas.microsoft.com/office/drawing/2014/main" id="{00000000-0008-0000-0E00-0000073C0000}"/>
            </a:ext>
          </a:extLst>
        </xdr:cNvPr>
        <xdr:cNvSpPr txBox="1">
          <a:spLocks noChangeArrowheads="1"/>
        </xdr:cNvSpPr>
      </xdr:nvSpPr>
      <xdr:spPr bwMode="auto">
        <a:xfrm>
          <a:off x="16605250" y="5340350"/>
          <a:ext cx="2470150" cy="10985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6576" rIns="36576" bIns="0" anchor="t" upright="1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BEREFIKA HUSI :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RUI OCTAVIANO MARTINS</a:t>
          </a: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XEFE DEPART.GMT </a:t>
          </a:r>
        </a:p>
      </xdr:txBody>
    </xdr:sp>
    <xdr:clientData/>
  </xdr:twoCellAnchor>
  <xdr:twoCellAnchor>
    <xdr:from>
      <xdr:col>14</xdr:col>
      <xdr:colOff>158750</xdr:colOff>
      <xdr:row>19</xdr:row>
      <xdr:rowOff>76200</xdr:rowOff>
    </xdr:from>
    <xdr:to>
      <xdr:col>16</xdr:col>
      <xdr:colOff>647700</xdr:colOff>
      <xdr:row>22</xdr:row>
      <xdr:rowOff>120650</xdr:rowOff>
    </xdr:to>
    <xdr:sp macro="" textlink="">
      <xdr:nvSpPr>
        <xdr:cNvPr id="15368" name="TextBox 8">
          <a:extLst>
            <a:ext uri="{FF2B5EF4-FFF2-40B4-BE49-F238E27FC236}">
              <a16:creationId xmlns:a16="http://schemas.microsoft.com/office/drawing/2014/main" id="{00000000-0008-0000-0E00-0000083C0000}"/>
            </a:ext>
          </a:extLst>
        </xdr:cNvPr>
        <xdr:cNvSpPr txBox="1">
          <a:spLocks noChangeArrowheads="1"/>
        </xdr:cNvSpPr>
      </xdr:nvSpPr>
      <xdr:spPr bwMode="auto">
        <a:xfrm>
          <a:off x="12490450" y="6229350"/>
          <a:ext cx="2444750" cy="10858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6576" rIns="36576" bIns="0" anchor="t" upright="1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APROVA HUSI :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Edelmiro J.de Deus</a:t>
          </a: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DIRETOR GMT MUNICIPIO ERMERA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508000</xdr:colOff>
      <xdr:row>0</xdr:row>
      <xdr:rowOff>241300</xdr:rowOff>
    </xdr:from>
    <xdr:to>
      <xdr:col>13</xdr:col>
      <xdr:colOff>533400</xdr:colOff>
      <xdr:row>0</xdr:row>
      <xdr:rowOff>1536700</xdr:rowOff>
    </xdr:to>
    <xdr:pic>
      <xdr:nvPicPr>
        <xdr:cNvPr id="16385" name="Picture 5" descr="rId1">
          <a:extLst>
            <a:ext uri="{FF2B5EF4-FFF2-40B4-BE49-F238E27FC236}">
              <a16:creationId xmlns:a16="http://schemas.microsoft.com/office/drawing/2014/main" id="{00000000-0008-0000-0F00-0000014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12" t="31549"/>
        <a:stretch>
          <a:fillRect/>
        </a:stretch>
      </xdr:blipFill>
      <xdr:spPr bwMode="auto">
        <a:xfrm>
          <a:off x="4692650" y="241300"/>
          <a:ext cx="6026150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0C9A8-4EFE-456B-825A-0B9BE13B02AD}">
  <sheetPr>
    <pageSetUpPr fitToPage="1"/>
  </sheetPr>
  <dimension ref="A1:J18"/>
  <sheetViews>
    <sheetView view="pageBreakPreview" topLeftCell="A4" zoomScale="96" zoomScaleNormal="100" zoomScaleSheetLayoutView="96" workbookViewId="0">
      <selection sqref="A1:J1"/>
    </sheetView>
  </sheetViews>
  <sheetFormatPr defaultRowHeight="14.5"/>
  <cols>
    <col min="10" max="10" width="23.7265625" customWidth="1"/>
  </cols>
  <sheetData>
    <row r="1" spans="1:10" ht="125.5" customHeight="1">
      <c r="A1" s="646" t="s">
        <v>752</v>
      </c>
      <c r="B1" s="646"/>
      <c r="C1" s="646"/>
      <c r="D1" s="646"/>
      <c r="E1" s="646"/>
      <c r="F1" s="646"/>
      <c r="G1" s="646"/>
      <c r="H1" s="646"/>
      <c r="I1" s="646"/>
      <c r="J1" s="646"/>
    </row>
    <row r="2" spans="1:10" ht="36" customHeight="1">
      <c r="A2" s="649"/>
      <c r="B2" s="649"/>
      <c r="C2" s="649"/>
      <c r="D2" s="649"/>
      <c r="E2" s="649"/>
      <c r="F2" s="649"/>
      <c r="G2" s="649"/>
      <c r="H2" s="649"/>
      <c r="I2" s="649"/>
      <c r="J2" s="649"/>
    </row>
    <row r="3" spans="1:10">
      <c r="A3" s="649"/>
      <c r="B3" s="649"/>
      <c r="C3" s="649"/>
      <c r="D3" s="649"/>
      <c r="E3" s="649"/>
      <c r="F3" s="649"/>
      <c r="G3" s="649"/>
      <c r="H3" s="649"/>
      <c r="I3" s="649"/>
      <c r="J3" s="649"/>
    </row>
    <row r="4" spans="1:10">
      <c r="A4" s="649"/>
      <c r="B4" s="649"/>
      <c r="C4" s="649"/>
      <c r="D4" s="649"/>
      <c r="E4" s="649"/>
      <c r="F4" s="649"/>
      <c r="G4" s="649"/>
      <c r="H4" s="649"/>
      <c r="I4" s="649"/>
      <c r="J4" s="649"/>
    </row>
    <row r="5" spans="1:10">
      <c r="A5" s="649"/>
      <c r="B5" s="649"/>
      <c r="C5" s="649"/>
      <c r="D5" s="649"/>
      <c r="E5" s="649"/>
      <c r="F5" s="649"/>
      <c r="G5" s="649"/>
      <c r="H5" s="649"/>
      <c r="I5" s="649"/>
      <c r="J5" s="649"/>
    </row>
    <row r="6" spans="1:10" ht="18.5" customHeight="1">
      <c r="A6" s="649"/>
      <c r="B6" s="649"/>
      <c r="C6" s="649"/>
      <c r="D6" s="649"/>
      <c r="E6" s="649"/>
      <c r="F6" s="649"/>
      <c r="G6" s="649"/>
      <c r="H6" s="649"/>
      <c r="I6" s="649"/>
      <c r="J6" s="649"/>
    </row>
    <row r="7" spans="1:10" ht="20" customHeight="1">
      <c r="A7" s="649"/>
      <c r="B7" s="649"/>
      <c r="C7" s="649"/>
      <c r="D7" s="649"/>
      <c r="E7" s="649"/>
      <c r="F7" s="649"/>
      <c r="G7" s="649"/>
      <c r="H7" s="649"/>
      <c r="I7" s="649"/>
      <c r="J7" s="649"/>
    </row>
    <row r="8" spans="1:10">
      <c r="A8" s="649"/>
      <c r="B8" s="649"/>
      <c r="C8" s="649"/>
      <c r="D8" s="649"/>
      <c r="E8" s="649"/>
      <c r="F8" s="649"/>
      <c r="G8" s="649"/>
      <c r="H8" s="649"/>
      <c r="I8" s="649"/>
      <c r="J8" s="649"/>
    </row>
    <row r="9" spans="1:10">
      <c r="A9" s="649"/>
      <c r="B9" s="649"/>
      <c r="C9" s="649"/>
      <c r="D9" s="649"/>
      <c r="E9" s="649"/>
      <c r="F9" s="649"/>
      <c r="G9" s="649"/>
      <c r="H9" s="649"/>
      <c r="I9" s="649"/>
      <c r="J9" s="649"/>
    </row>
    <row r="10" spans="1:10">
      <c r="A10" s="649"/>
      <c r="B10" s="649"/>
      <c r="C10" s="649"/>
      <c r="D10" s="649"/>
      <c r="E10" s="649"/>
      <c r="F10" s="649"/>
      <c r="G10" s="649"/>
      <c r="H10" s="649"/>
      <c r="I10" s="649"/>
      <c r="J10" s="649"/>
    </row>
    <row r="11" spans="1:10">
      <c r="A11" s="649"/>
      <c r="B11" s="649"/>
      <c r="C11" s="649"/>
      <c r="D11" s="649"/>
      <c r="E11" s="649"/>
      <c r="F11" s="649"/>
      <c r="G11" s="649"/>
      <c r="H11" s="649"/>
      <c r="I11" s="649"/>
      <c r="J11" s="649"/>
    </row>
    <row r="12" spans="1:10">
      <c r="A12" s="649"/>
      <c r="B12" s="649"/>
      <c r="C12" s="649"/>
      <c r="D12" s="649"/>
      <c r="E12" s="649"/>
      <c r="F12" s="649"/>
      <c r="G12" s="649"/>
      <c r="H12" s="649"/>
      <c r="I12" s="649"/>
      <c r="J12" s="649"/>
    </row>
    <row r="13" spans="1:10">
      <c r="A13" s="649"/>
      <c r="B13" s="649"/>
      <c r="C13" s="649"/>
      <c r="D13" s="649"/>
      <c r="E13" s="649"/>
      <c r="F13" s="649"/>
      <c r="G13" s="649"/>
      <c r="H13" s="649"/>
      <c r="I13" s="649"/>
      <c r="J13" s="649"/>
    </row>
    <row r="14" spans="1:10">
      <c r="A14" s="649"/>
      <c r="B14" s="649"/>
      <c r="C14" s="649"/>
      <c r="D14" s="649"/>
      <c r="E14" s="649"/>
      <c r="F14" s="649"/>
      <c r="G14" s="649"/>
      <c r="H14" s="649"/>
      <c r="I14" s="649"/>
      <c r="J14" s="649"/>
    </row>
    <row r="15" spans="1:10">
      <c r="A15" s="649"/>
      <c r="B15" s="649"/>
      <c r="C15" s="649"/>
      <c r="D15" s="649"/>
      <c r="E15" s="649"/>
      <c r="F15" s="649"/>
      <c r="G15" s="649"/>
      <c r="H15" s="649"/>
      <c r="I15" s="649"/>
      <c r="J15" s="649"/>
    </row>
    <row r="16" spans="1:10" ht="56" customHeight="1">
      <c r="A16" s="649"/>
      <c r="B16" s="649"/>
      <c r="C16" s="649"/>
      <c r="D16" s="649"/>
      <c r="E16" s="649"/>
      <c r="F16" s="649"/>
      <c r="G16" s="649"/>
      <c r="H16" s="649"/>
      <c r="I16" s="649"/>
      <c r="J16" s="649"/>
    </row>
    <row r="17" spans="1:10" ht="56.5" customHeight="1">
      <c r="A17" s="647" t="s">
        <v>756</v>
      </c>
      <c r="B17" s="647"/>
      <c r="C17" s="647"/>
      <c r="D17" s="647"/>
      <c r="E17" s="647"/>
      <c r="F17" s="647"/>
      <c r="G17" s="647"/>
      <c r="H17" s="647"/>
      <c r="I17" s="647"/>
      <c r="J17" s="647"/>
    </row>
    <row r="18" spans="1:10" ht="11" customHeight="1">
      <c r="A18" s="648" t="s">
        <v>757</v>
      </c>
      <c r="B18" s="648"/>
      <c r="C18" s="648"/>
      <c r="D18" s="648"/>
      <c r="E18" s="648"/>
      <c r="F18" s="648"/>
      <c r="G18" s="648"/>
      <c r="H18" s="648"/>
      <c r="I18" s="648"/>
      <c r="J18" s="648"/>
    </row>
  </sheetData>
  <mergeCells count="4">
    <mergeCell ref="A1:J1"/>
    <mergeCell ref="A17:J17"/>
    <mergeCell ref="A18:J18"/>
    <mergeCell ref="A2:J16"/>
  </mergeCells>
  <printOptions horizontalCentered="1" verticalCentered="1"/>
  <pageMargins left="0.7" right="0.7" top="0.75" bottom="0.75" header="0.3" footer="0.3"/>
  <pageSetup paperSize="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view="pageBreakPreview" zoomScaleNormal="100" zoomScaleSheetLayoutView="100" workbookViewId="0">
      <selection sqref="A1:G32"/>
    </sheetView>
  </sheetViews>
  <sheetFormatPr defaultColWidth="9" defaultRowHeight="14.5"/>
  <cols>
    <col min="2" max="2" width="23.26953125" customWidth="1"/>
    <col min="3" max="3" width="14.1796875" customWidth="1"/>
    <col min="4" max="4" width="14.81640625" customWidth="1"/>
    <col min="5" max="5" width="12.81640625" customWidth="1"/>
    <col min="6" max="6" width="14.81640625" customWidth="1"/>
    <col min="8" max="8" width="13.1796875" customWidth="1"/>
    <col min="9" max="9" width="21" customWidth="1"/>
    <col min="11" max="11" width="15.7265625" customWidth="1"/>
    <col min="14" max="14" width="14.453125" customWidth="1"/>
  </cols>
  <sheetData>
    <row r="1" spans="1:9" ht="75" customHeight="1">
      <c r="A1" s="650"/>
      <c r="B1" s="650"/>
      <c r="C1" s="650"/>
      <c r="D1" s="650"/>
      <c r="E1" s="650"/>
      <c r="F1" s="650"/>
    </row>
    <row r="2" spans="1:9" ht="73.5" customHeight="1">
      <c r="A2" s="651" t="s">
        <v>0</v>
      </c>
      <c r="B2" s="652"/>
      <c r="C2" s="652"/>
      <c r="D2" s="652"/>
      <c r="E2" s="652"/>
      <c r="F2" s="652"/>
      <c r="G2" s="653"/>
      <c r="H2" s="512"/>
    </row>
    <row r="3" spans="1:9">
      <c r="A3" s="654" t="s">
        <v>1</v>
      </c>
      <c r="B3" s="654"/>
      <c r="C3" s="654"/>
      <c r="D3" s="654"/>
      <c r="E3" s="654"/>
      <c r="F3" s="654"/>
      <c r="G3" s="548" t="s">
        <v>2</v>
      </c>
    </row>
    <row r="4" spans="1:9" ht="25">
      <c r="A4" s="513" t="s">
        <v>3</v>
      </c>
      <c r="B4" s="513" t="s">
        <v>4</v>
      </c>
      <c r="C4" s="513" t="s">
        <v>5</v>
      </c>
      <c r="D4" s="513" t="s">
        <v>6</v>
      </c>
      <c r="E4" s="513" t="s">
        <v>7</v>
      </c>
      <c r="F4" s="513" t="s">
        <v>8</v>
      </c>
      <c r="G4" s="549"/>
    </row>
    <row r="5" spans="1:9" s="71" customFormat="1" ht="20.149999999999999" customHeight="1">
      <c r="A5" s="550">
        <v>1</v>
      </c>
      <c r="B5" s="551" t="s">
        <v>9</v>
      </c>
      <c r="C5" s="552">
        <v>43531</v>
      </c>
      <c r="D5" s="552">
        <v>43745</v>
      </c>
      <c r="E5" s="553" t="s">
        <v>10</v>
      </c>
      <c r="F5" s="554">
        <v>18.25</v>
      </c>
      <c r="G5" s="549"/>
      <c r="H5" s="658"/>
    </row>
    <row r="6" spans="1:9" s="71" customFormat="1" ht="20.149999999999999" customHeight="1">
      <c r="A6" s="550">
        <v>2</v>
      </c>
      <c r="B6" s="551" t="s">
        <v>11</v>
      </c>
      <c r="C6" s="552">
        <v>43531</v>
      </c>
      <c r="D6" s="552">
        <v>43684</v>
      </c>
      <c r="E6" s="553" t="s">
        <v>10</v>
      </c>
      <c r="F6" s="554">
        <v>27.4</v>
      </c>
      <c r="G6" s="549"/>
      <c r="H6" s="659"/>
    </row>
    <row r="7" spans="1:9" s="71" customFormat="1" ht="20.149999999999999" customHeight="1">
      <c r="A7" s="550">
        <v>3</v>
      </c>
      <c r="B7" s="551" t="s">
        <v>12</v>
      </c>
      <c r="C7" s="552">
        <v>43531</v>
      </c>
      <c r="D7" s="552">
        <v>43684</v>
      </c>
      <c r="E7" s="553" t="s">
        <v>10</v>
      </c>
      <c r="F7" s="554">
        <v>54.75</v>
      </c>
      <c r="G7" s="549"/>
      <c r="H7" s="659"/>
    </row>
    <row r="8" spans="1:9" s="71" customFormat="1" ht="20.149999999999999" customHeight="1">
      <c r="A8" s="550">
        <v>4</v>
      </c>
      <c r="B8" s="551" t="s">
        <v>13</v>
      </c>
      <c r="C8" s="552">
        <v>43805</v>
      </c>
      <c r="D8" s="552" t="s">
        <v>14</v>
      </c>
      <c r="E8" s="553" t="s">
        <v>10</v>
      </c>
      <c r="F8" s="554">
        <v>36.5</v>
      </c>
      <c r="G8" s="549"/>
      <c r="H8" s="658"/>
    </row>
    <row r="9" spans="1:9" s="71" customFormat="1" ht="20.149999999999999" customHeight="1">
      <c r="A9" s="550">
        <v>5</v>
      </c>
      <c r="B9" s="551" t="s">
        <v>15</v>
      </c>
      <c r="C9" s="552" t="s">
        <v>16</v>
      </c>
      <c r="D9" s="552">
        <v>43531</v>
      </c>
      <c r="E9" s="553" t="s">
        <v>10</v>
      </c>
      <c r="F9" s="554">
        <v>41</v>
      </c>
      <c r="G9" s="549"/>
      <c r="H9" s="659"/>
    </row>
    <row r="10" spans="1:9" s="71" customFormat="1" ht="20.149999999999999" customHeight="1">
      <c r="A10" s="550">
        <v>6</v>
      </c>
      <c r="B10" s="551" t="s">
        <v>17</v>
      </c>
      <c r="C10" s="552" t="s">
        <v>16</v>
      </c>
      <c r="D10" s="552">
        <v>43531</v>
      </c>
      <c r="E10" s="553" t="s">
        <v>10</v>
      </c>
      <c r="F10" s="554">
        <v>27.4</v>
      </c>
      <c r="G10" s="549"/>
      <c r="H10" s="659"/>
    </row>
    <row r="11" spans="1:9" s="71" customFormat="1" ht="20.149999999999999" customHeight="1">
      <c r="A11" s="550">
        <v>7</v>
      </c>
      <c r="B11" s="551" t="s">
        <v>18</v>
      </c>
      <c r="C11" s="552" t="s">
        <v>19</v>
      </c>
      <c r="D11" s="552" t="s">
        <v>20</v>
      </c>
      <c r="E11" s="553" t="s">
        <v>10</v>
      </c>
      <c r="F11" s="554">
        <v>990.04</v>
      </c>
      <c r="G11" s="549"/>
      <c r="H11" s="658"/>
    </row>
    <row r="12" spans="1:9" s="71" customFormat="1" ht="20.149999999999999" customHeight="1">
      <c r="A12" s="550">
        <v>8</v>
      </c>
      <c r="B12" s="551" t="s">
        <v>21</v>
      </c>
      <c r="C12" s="552" t="s">
        <v>22</v>
      </c>
      <c r="D12" s="552">
        <v>43470</v>
      </c>
      <c r="E12" s="553" t="str">
        <f t="shared" ref="E12" si="0">E11</f>
        <v>Tinan 1</v>
      </c>
      <c r="F12" s="555">
        <v>2000.95</v>
      </c>
      <c r="G12" s="549"/>
      <c r="H12" s="659"/>
      <c r="I12" s="563"/>
    </row>
    <row r="13" spans="1:9" s="71" customFormat="1" ht="20.149999999999999" customHeight="1">
      <c r="A13" s="550">
        <v>9</v>
      </c>
      <c r="B13" s="551" t="s">
        <v>23</v>
      </c>
      <c r="C13" s="552">
        <v>43503</v>
      </c>
      <c r="D13" s="552">
        <v>43592</v>
      </c>
      <c r="E13" s="553" t="str">
        <f t="shared" ref="E13:E22" si="1">E12</f>
        <v>Tinan 1</v>
      </c>
      <c r="F13" s="554">
        <v>27.4</v>
      </c>
      <c r="G13" s="549"/>
      <c r="H13" s="556"/>
      <c r="I13" s="556"/>
    </row>
    <row r="14" spans="1:9" s="71" customFormat="1" ht="20.149999999999999" customHeight="1">
      <c r="A14" s="550">
        <v>10</v>
      </c>
      <c r="B14" s="551" t="s">
        <v>24</v>
      </c>
      <c r="C14" s="552" t="s">
        <v>25</v>
      </c>
      <c r="D14" s="552" t="s">
        <v>26</v>
      </c>
      <c r="E14" s="553" t="str">
        <f t="shared" si="1"/>
        <v>Tinan 1</v>
      </c>
      <c r="F14" s="554">
        <v>17</v>
      </c>
      <c r="G14" s="549"/>
      <c r="H14" s="556"/>
    </row>
    <row r="15" spans="1:9" s="71" customFormat="1" ht="20.149999999999999" customHeight="1">
      <c r="A15" s="550">
        <v>11</v>
      </c>
      <c r="B15" s="551" t="s">
        <v>27</v>
      </c>
      <c r="C15" s="552">
        <v>43503</v>
      </c>
      <c r="D15" s="552">
        <v>43503</v>
      </c>
      <c r="E15" s="553" t="str">
        <f t="shared" si="1"/>
        <v>Tinan 1</v>
      </c>
      <c r="F15" s="554">
        <v>13.7</v>
      </c>
      <c r="G15" s="549"/>
      <c r="H15" s="556"/>
      <c r="I15" s="564"/>
    </row>
    <row r="16" spans="1:9" s="71" customFormat="1" ht="20.149999999999999" customHeight="1">
      <c r="A16" s="550">
        <v>12</v>
      </c>
      <c r="B16" s="551" t="s">
        <v>28</v>
      </c>
      <c r="C16" s="553" t="s">
        <v>29</v>
      </c>
      <c r="D16" s="552">
        <v>43561</v>
      </c>
      <c r="E16" s="553" t="str">
        <f t="shared" si="1"/>
        <v>Tinan 1</v>
      </c>
      <c r="F16" s="554">
        <v>54.75</v>
      </c>
      <c r="G16" s="549"/>
      <c r="H16" s="556"/>
      <c r="I16" s="565"/>
    </row>
    <row r="17" spans="1:14" s="71" customFormat="1" ht="20.149999999999999" customHeight="1">
      <c r="A17" s="550">
        <v>13</v>
      </c>
      <c r="B17" s="551" t="s">
        <v>30</v>
      </c>
      <c r="C17" s="553" t="s">
        <v>31</v>
      </c>
      <c r="D17" s="553" t="str">
        <f>C17</f>
        <v>14/6/2019</v>
      </c>
      <c r="E17" s="553" t="str">
        <f t="shared" si="1"/>
        <v>Tinan 1</v>
      </c>
      <c r="F17" s="554">
        <v>18.25</v>
      </c>
      <c r="G17" s="549"/>
      <c r="H17" s="556"/>
      <c r="I17" s="566"/>
    </row>
    <row r="18" spans="1:14" s="71" customFormat="1" ht="20.149999999999999" customHeight="1">
      <c r="A18" s="550">
        <v>14</v>
      </c>
      <c r="B18" s="551" t="s">
        <v>32</v>
      </c>
      <c r="C18" s="553" t="s">
        <v>33</v>
      </c>
      <c r="D18" s="553" t="s">
        <v>34</v>
      </c>
      <c r="E18" s="553" t="str">
        <f t="shared" si="1"/>
        <v>Tinan 1</v>
      </c>
      <c r="F18" s="554">
        <v>109.5</v>
      </c>
      <c r="G18" s="549"/>
      <c r="H18" s="658"/>
      <c r="I18" s="556"/>
      <c r="K18" s="70">
        <v>7500.33</v>
      </c>
    </row>
    <row r="19" spans="1:14" s="71" customFormat="1" ht="20.149999999999999" customHeight="1">
      <c r="A19" s="550">
        <v>15</v>
      </c>
      <c r="B19" s="551" t="s">
        <v>35</v>
      </c>
      <c r="C19" s="553" t="s">
        <v>25</v>
      </c>
      <c r="D19" s="552">
        <v>43561</v>
      </c>
      <c r="E19" s="553" t="str">
        <f t="shared" si="1"/>
        <v>Tinan 1</v>
      </c>
      <c r="F19" s="554">
        <v>93.75</v>
      </c>
      <c r="G19" s="549"/>
      <c r="H19" s="659"/>
      <c r="I19" s="556"/>
    </row>
    <row r="20" spans="1:14" s="71" customFormat="1" ht="20.149999999999999" customHeight="1">
      <c r="A20" s="550">
        <v>16</v>
      </c>
      <c r="B20" s="551" t="s">
        <v>36</v>
      </c>
      <c r="C20" s="553" t="str">
        <f>C19</f>
        <v>16/5/2019</v>
      </c>
      <c r="D20" s="552">
        <f>D19</f>
        <v>43561</v>
      </c>
      <c r="E20" s="553" t="str">
        <f t="shared" si="1"/>
        <v>Tinan 1</v>
      </c>
      <c r="F20" s="554">
        <v>73</v>
      </c>
      <c r="G20" s="549"/>
      <c r="H20" s="659"/>
      <c r="I20" s="556"/>
      <c r="K20" s="70">
        <v>1625.11</v>
      </c>
    </row>
    <row r="21" spans="1:14" s="71" customFormat="1" ht="20.149999999999999" customHeight="1">
      <c r="A21" s="550">
        <v>17</v>
      </c>
      <c r="B21" s="551" t="s">
        <v>37</v>
      </c>
      <c r="C21" s="553" t="s">
        <v>38</v>
      </c>
      <c r="D21" s="552">
        <v>43561</v>
      </c>
      <c r="E21" s="553" t="str">
        <f t="shared" si="1"/>
        <v>Tinan 1</v>
      </c>
      <c r="F21" s="554">
        <v>40.15</v>
      </c>
      <c r="G21" s="549"/>
      <c r="H21" s="659"/>
    </row>
    <row r="22" spans="1:14" s="71" customFormat="1" ht="20.149999999999999" customHeight="1">
      <c r="A22" s="550">
        <v>18</v>
      </c>
      <c r="B22" s="551" t="s">
        <v>39</v>
      </c>
      <c r="C22" s="553" t="s">
        <v>40</v>
      </c>
      <c r="D22" s="553" t="s">
        <v>41</v>
      </c>
      <c r="E22" s="553" t="str">
        <f t="shared" si="1"/>
        <v>Tinan 1</v>
      </c>
      <c r="F22" s="554">
        <v>54.75</v>
      </c>
      <c r="G22" s="549"/>
      <c r="H22" s="659"/>
      <c r="K22" s="70">
        <v>8055.79</v>
      </c>
    </row>
    <row r="23" spans="1:14" s="71" customFormat="1" ht="20.149999999999999" customHeight="1">
      <c r="A23" s="550">
        <v>19</v>
      </c>
      <c r="B23" s="551" t="s">
        <v>42</v>
      </c>
      <c r="C23" s="553" t="s">
        <v>43</v>
      </c>
      <c r="D23" s="553" t="s">
        <v>44</v>
      </c>
      <c r="E23" s="553" t="s">
        <v>45</v>
      </c>
      <c r="F23" s="554">
        <v>18</v>
      </c>
      <c r="G23" s="549"/>
      <c r="H23" s="556"/>
    </row>
    <row r="24" spans="1:14" s="71" customFormat="1" ht="20.149999999999999" customHeight="1">
      <c r="A24" s="550">
        <v>20</v>
      </c>
      <c r="B24" s="551" t="s">
        <v>46</v>
      </c>
      <c r="C24" s="552">
        <v>43561</v>
      </c>
      <c r="D24" s="552">
        <f>C24</f>
        <v>43561</v>
      </c>
      <c r="E24" s="553" t="str">
        <f>E22</f>
        <v>Tinan 1</v>
      </c>
      <c r="F24" s="554">
        <v>16</v>
      </c>
      <c r="G24" s="549"/>
      <c r="H24" s="658"/>
      <c r="K24" s="70">
        <v>4837.6099999999997</v>
      </c>
    </row>
    <row r="25" spans="1:14" s="71" customFormat="1" ht="25.5" customHeight="1">
      <c r="A25" s="550">
        <v>21</v>
      </c>
      <c r="B25" s="551" t="s">
        <v>47</v>
      </c>
      <c r="C25" s="553" t="s">
        <v>48</v>
      </c>
      <c r="D25" s="553" t="s">
        <v>49</v>
      </c>
      <c r="E25" s="553" t="str">
        <f t="shared" ref="E25" si="2">E24</f>
        <v>Tinan 1</v>
      </c>
      <c r="F25" s="554">
        <v>36.5</v>
      </c>
      <c r="G25" s="549"/>
      <c r="H25" s="659"/>
      <c r="K25" s="70">
        <v>2114.86</v>
      </c>
      <c r="N25" s="70">
        <f>K22+K18+K24+F32+K25+K20</f>
        <v>28044.74</v>
      </c>
    </row>
    <row r="26" spans="1:14" s="71" customFormat="1" ht="20.149999999999999" customHeight="1">
      <c r="A26" s="550">
        <v>22</v>
      </c>
      <c r="B26" s="551" t="s">
        <v>50</v>
      </c>
      <c r="C26" s="553" t="s">
        <v>31</v>
      </c>
      <c r="D26" s="553" t="s">
        <v>26</v>
      </c>
      <c r="E26" s="553" t="str">
        <f t="shared" ref="E26:E31" si="3">E25</f>
        <v>Tinan 1</v>
      </c>
      <c r="F26" s="554">
        <v>28</v>
      </c>
      <c r="G26" s="549"/>
      <c r="H26" s="659"/>
    </row>
    <row r="27" spans="1:14" s="71" customFormat="1" ht="20.149999999999999" customHeight="1">
      <c r="A27" s="550">
        <v>23</v>
      </c>
      <c r="B27" s="551" t="s">
        <v>51</v>
      </c>
      <c r="C27" s="553" t="str">
        <f>C26</f>
        <v>14/6/2019</v>
      </c>
      <c r="D27" s="553" t="str">
        <f>D26</f>
        <v>17/6/2019</v>
      </c>
      <c r="E27" s="553" t="str">
        <f t="shared" si="3"/>
        <v>Tinan 1</v>
      </c>
      <c r="F27" s="554">
        <v>41</v>
      </c>
      <c r="G27" s="549"/>
      <c r="H27" s="659"/>
      <c r="I27" s="556"/>
    </row>
    <row r="28" spans="1:14" s="71" customFormat="1" ht="20.149999999999999" customHeight="1">
      <c r="A28" s="550">
        <v>24</v>
      </c>
      <c r="B28" s="551" t="s">
        <v>52</v>
      </c>
      <c r="C28" s="552">
        <v>43472</v>
      </c>
      <c r="D28" s="552">
        <f>C28</f>
        <v>43472</v>
      </c>
      <c r="E28" s="553" t="str">
        <f t="shared" si="3"/>
        <v>Tinan 1</v>
      </c>
      <c r="F28" s="554">
        <v>18.25</v>
      </c>
      <c r="G28" s="549"/>
      <c r="H28" s="658"/>
      <c r="I28" s="556"/>
    </row>
    <row r="29" spans="1:14" s="71" customFormat="1" ht="20.149999999999999" customHeight="1">
      <c r="A29" s="550">
        <v>25</v>
      </c>
      <c r="B29" s="551" t="s">
        <v>53</v>
      </c>
      <c r="C29" s="552">
        <f t="shared" ref="C29" si="4">C28</f>
        <v>43472</v>
      </c>
      <c r="D29" s="552">
        <f>D28</f>
        <v>43472</v>
      </c>
      <c r="E29" s="553" t="str">
        <f t="shared" si="3"/>
        <v>Tinan 1</v>
      </c>
      <c r="F29" s="554">
        <f t="shared" ref="F29" si="5">F28</f>
        <v>18.25</v>
      </c>
      <c r="G29" s="549"/>
      <c r="H29" s="659"/>
    </row>
    <row r="30" spans="1:14" s="71" customFormat="1" ht="20.149999999999999" customHeight="1">
      <c r="A30" s="550">
        <v>26</v>
      </c>
      <c r="B30" s="551" t="s">
        <v>54</v>
      </c>
      <c r="C30" s="552">
        <f>C29</f>
        <v>43472</v>
      </c>
      <c r="D30" s="552">
        <f>D29</f>
        <v>43472</v>
      </c>
      <c r="E30" s="553" t="str">
        <f t="shared" si="3"/>
        <v>Tinan 1</v>
      </c>
      <c r="F30" s="554">
        <f>F29</f>
        <v>18.25</v>
      </c>
      <c r="G30" s="549"/>
      <c r="H30" s="659"/>
    </row>
    <row r="31" spans="1:14" s="71" customFormat="1" ht="20.149999999999999" customHeight="1">
      <c r="A31" s="557">
        <v>27</v>
      </c>
      <c r="B31" s="558" t="s">
        <v>55</v>
      </c>
      <c r="C31" s="559">
        <f>C30</f>
        <v>43472</v>
      </c>
      <c r="D31" s="559">
        <f>D30</f>
        <v>43472</v>
      </c>
      <c r="E31" s="560" t="str">
        <f t="shared" si="3"/>
        <v>Tinan 1</v>
      </c>
      <c r="F31" s="561">
        <f>F30</f>
        <v>18.25</v>
      </c>
      <c r="G31" s="549"/>
      <c r="H31" s="659"/>
    </row>
    <row r="32" spans="1:14" s="71" customFormat="1" ht="20.149999999999999" customHeight="1">
      <c r="A32" s="655" t="s">
        <v>56</v>
      </c>
      <c r="B32" s="656"/>
      <c r="C32" s="656"/>
      <c r="D32" s="656"/>
      <c r="E32" s="657"/>
      <c r="F32" s="72">
        <f>SUM(F5:F31)</f>
        <v>3911.04</v>
      </c>
      <c r="G32" s="562"/>
      <c r="H32" s="556"/>
    </row>
    <row r="33" spans="1:6">
      <c r="A33" s="537"/>
    </row>
    <row r="35" spans="1:6">
      <c r="F35" t="s">
        <v>57</v>
      </c>
    </row>
  </sheetData>
  <mergeCells count="10">
    <mergeCell ref="A1:F1"/>
    <mergeCell ref="A2:G2"/>
    <mergeCell ref="A3:F3"/>
    <mergeCell ref="A32:E32"/>
    <mergeCell ref="H5:H7"/>
    <mergeCell ref="H8:H10"/>
    <mergeCell ref="H11:H12"/>
    <mergeCell ref="H18:H22"/>
    <mergeCell ref="H24:H27"/>
    <mergeCell ref="H28:H31"/>
  </mergeCells>
  <pageMargins left="0.69930555555555596" right="0.69930555555555596" top="0.75" bottom="0.75" header="0.3" footer="0.3"/>
  <pageSetup scale="87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7"/>
  <sheetViews>
    <sheetView view="pageBreakPreview" zoomScaleNormal="100" zoomScaleSheetLayoutView="100" workbookViewId="0">
      <selection sqref="A1:G40"/>
    </sheetView>
  </sheetViews>
  <sheetFormatPr defaultColWidth="9" defaultRowHeight="14.5"/>
  <cols>
    <col min="1" max="1" width="6.7265625" customWidth="1"/>
    <col min="2" max="2" width="23.26953125" customWidth="1"/>
    <col min="3" max="3" width="18.453125" customWidth="1"/>
    <col min="4" max="4" width="19.1796875" customWidth="1"/>
    <col min="5" max="5" width="14.81640625" style="511" customWidth="1"/>
    <col min="6" max="6" width="12.81640625" customWidth="1"/>
    <col min="7" max="7" width="16.81640625" customWidth="1"/>
    <col min="9" max="9" width="16.26953125" customWidth="1"/>
    <col min="10" max="10" width="50.54296875" customWidth="1"/>
  </cols>
  <sheetData>
    <row r="1" spans="1:10" ht="93" customHeight="1">
      <c r="A1" s="660"/>
      <c r="B1" s="660"/>
      <c r="C1" s="660"/>
      <c r="D1" s="660"/>
      <c r="E1" s="660"/>
      <c r="F1" s="660"/>
      <c r="G1" s="660"/>
    </row>
    <row r="2" spans="1:10" ht="42" customHeight="1">
      <c r="A2" s="661" t="s">
        <v>58</v>
      </c>
      <c r="B2" s="661"/>
      <c r="C2" s="661"/>
      <c r="D2" s="661"/>
      <c r="E2" s="661"/>
      <c r="F2" s="661"/>
      <c r="G2" s="661"/>
      <c r="H2" s="512"/>
      <c r="I2" s="512"/>
    </row>
    <row r="3" spans="1:10" ht="28.5" customHeight="1">
      <c r="A3" s="662" t="s">
        <v>1</v>
      </c>
      <c r="B3" s="663"/>
      <c r="C3" s="663"/>
      <c r="D3" s="663"/>
      <c r="E3" s="663"/>
      <c r="F3" s="663"/>
      <c r="G3" s="664"/>
    </row>
    <row r="4" spans="1:10" ht="25">
      <c r="A4" s="513" t="s">
        <v>3</v>
      </c>
      <c r="B4" s="513" t="s">
        <v>4</v>
      </c>
      <c r="C4" s="513" t="s">
        <v>59</v>
      </c>
      <c r="D4" s="513" t="s">
        <v>60</v>
      </c>
      <c r="E4" s="514" t="s">
        <v>6</v>
      </c>
      <c r="F4" s="514" t="s">
        <v>7</v>
      </c>
      <c r="G4" s="514" t="s">
        <v>8</v>
      </c>
    </row>
    <row r="5" spans="1:10" ht="20.149999999999999" customHeight="1">
      <c r="A5" s="515">
        <v>1</v>
      </c>
      <c r="B5" s="516" t="s">
        <v>61</v>
      </c>
      <c r="C5" s="515" t="s">
        <v>62</v>
      </c>
      <c r="D5" s="516" t="s">
        <v>63</v>
      </c>
      <c r="E5" s="517" t="s">
        <v>64</v>
      </c>
      <c r="F5" s="518" t="s">
        <v>10</v>
      </c>
      <c r="G5" s="519">
        <v>73</v>
      </c>
      <c r="H5" s="520"/>
      <c r="I5" s="540"/>
    </row>
    <row r="6" spans="1:10" ht="20.149999999999999" customHeight="1">
      <c r="A6" s="515">
        <v>2</v>
      </c>
      <c r="B6" s="516" t="s">
        <v>65</v>
      </c>
      <c r="C6" s="515" t="s">
        <v>62</v>
      </c>
      <c r="D6" s="516" t="s">
        <v>63</v>
      </c>
      <c r="E6" s="517">
        <v>43953</v>
      </c>
      <c r="F6" s="518" t="s">
        <v>10</v>
      </c>
      <c r="G6" s="519">
        <v>55</v>
      </c>
      <c r="H6" s="676"/>
      <c r="I6" s="677"/>
    </row>
    <row r="7" spans="1:10" ht="20.149999999999999" customHeight="1">
      <c r="A7" s="515">
        <v>3</v>
      </c>
      <c r="B7" s="516" t="s">
        <v>50</v>
      </c>
      <c r="C7" s="515" t="s">
        <v>62</v>
      </c>
      <c r="D7" s="516" t="s">
        <v>66</v>
      </c>
      <c r="E7" s="517" t="s">
        <v>67</v>
      </c>
      <c r="F7" s="518" t="s">
        <v>10</v>
      </c>
      <c r="G7" s="519">
        <v>28</v>
      </c>
      <c r="H7" s="676"/>
      <c r="I7" s="678"/>
    </row>
    <row r="8" spans="1:10" ht="20.149999999999999" customHeight="1">
      <c r="A8" s="515">
        <v>4</v>
      </c>
      <c r="B8" s="516" t="s">
        <v>68</v>
      </c>
      <c r="C8" s="515" t="s">
        <v>62</v>
      </c>
      <c r="D8" s="516" t="s">
        <v>69</v>
      </c>
      <c r="E8" s="517">
        <v>44107</v>
      </c>
      <c r="F8" s="518" t="s">
        <v>10</v>
      </c>
      <c r="G8" s="521">
        <v>27.5</v>
      </c>
      <c r="H8" s="683"/>
      <c r="I8" s="679"/>
    </row>
    <row r="9" spans="1:10" ht="20.149999999999999" customHeight="1">
      <c r="A9" s="515">
        <v>5</v>
      </c>
      <c r="B9" s="667" t="s">
        <v>70</v>
      </c>
      <c r="C9" s="515" t="s">
        <v>71</v>
      </c>
      <c r="D9" s="516" t="s">
        <v>63</v>
      </c>
      <c r="E9" s="668">
        <v>44168</v>
      </c>
      <c r="F9" s="671" t="s">
        <v>10</v>
      </c>
      <c r="G9" s="674">
        <v>340</v>
      </c>
      <c r="H9" s="683"/>
      <c r="I9" s="680"/>
    </row>
    <row r="10" spans="1:10" ht="20.149999999999999" customHeight="1">
      <c r="A10" s="515">
        <v>6</v>
      </c>
      <c r="B10" s="667"/>
      <c r="C10" s="515" t="s">
        <v>71</v>
      </c>
      <c r="D10" s="516" t="s">
        <v>72</v>
      </c>
      <c r="E10" s="669"/>
      <c r="F10" s="672"/>
      <c r="G10" s="674"/>
      <c r="H10" s="683"/>
      <c r="I10" s="680"/>
    </row>
    <row r="11" spans="1:10" ht="20.149999999999999" customHeight="1">
      <c r="A11" s="515">
        <v>7</v>
      </c>
      <c r="B11" s="516" t="s">
        <v>73</v>
      </c>
      <c r="C11" s="515" t="s">
        <v>62</v>
      </c>
      <c r="D11" s="516" t="s">
        <v>74</v>
      </c>
      <c r="E11" s="517">
        <v>44137</v>
      </c>
      <c r="F11" s="518" t="s">
        <v>10</v>
      </c>
      <c r="G11" s="519">
        <v>28</v>
      </c>
      <c r="H11" s="524"/>
      <c r="I11" s="541"/>
    </row>
    <row r="12" spans="1:10" ht="20.149999999999999" customHeight="1">
      <c r="A12" s="515">
        <v>8</v>
      </c>
      <c r="B12" s="516" t="s">
        <v>75</v>
      </c>
      <c r="C12" s="515" t="s">
        <v>62</v>
      </c>
      <c r="D12" s="516" t="s">
        <v>63</v>
      </c>
      <c r="E12" s="517">
        <v>43864</v>
      </c>
      <c r="F12" s="518" t="s">
        <v>10</v>
      </c>
      <c r="G12" s="525">
        <v>36.5</v>
      </c>
      <c r="H12" s="683"/>
      <c r="I12" s="680"/>
    </row>
    <row r="13" spans="1:10" ht="20.149999999999999" customHeight="1">
      <c r="A13" s="515">
        <v>9</v>
      </c>
      <c r="B13" s="516" t="s">
        <v>76</v>
      </c>
      <c r="C13" s="515" t="s">
        <v>62</v>
      </c>
      <c r="D13" s="516" t="s">
        <v>63</v>
      </c>
      <c r="E13" s="517" t="s">
        <v>77</v>
      </c>
      <c r="F13" s="518" t="s">
        <v>10</v>
      </c>
      <c r="G13" s="519">
        <v>23.5</v>
      </c>
      <c r="H13" s="683"/>
      <c r="I13" s="680"/>
      <c r="J13" s="33"/>
    </row>
    <row r="14" spans="1:10" ht="20.149999999999999" customHeight="1">
      <c r="A14" s="515">
        <v>10</v>
      </c>
      <c r="B14" s="516" t="s">
        <v>78</v>
      </c>
      <c r="C14" s="515" t="s">
        <v>62</v>
      </c>
      <c r="D14" s="516" t="s">
        <v>79</v>
      </c>
      <c r="E14" s="517" t="s">
        <v>80</v>
      </c>
      <c r="F14" s="518" t="s">
        <v>10</v>
      </c>
      <c r="G14" s="519">
        <v>16</v>
      </c>
      <c r="H14" s="526"/>
      <c r="I14" s="542"/>
    </row>
    <row r="15" spans="1:10" ht="20.149999999999999" customHeight="1">
      <c r="A15" s="515">
        <v>11</v>
      </c>
      <c r="B15" s="516" t="s">
        <v>81</v>
      </c>
      <c r="C15" s="515" t="s">
        <v>62</v>
      </c>
      <c r="D15" s="516" t="s">
        <v>63</v>
      </c>
      <c r="E15" s="517">
        <v>43953</v>
      </c>
      <c r="F15" s="518" t="s">
        <v>10</v>
      </c>
      <c r="G15" s="519">
        <v>36.5</v>
      </c>
      <c r="H15" s="676"/>
      <c r="I15" s="678"/>
    </row>
    <row r="16" spans="1:10" ht="20.149999999999999" customHeight="1">
      <c r="A16" s="515">
        <v>12</v>
      </c>
      <c r="B16" s="516" t="s">
        <v>82</v>
      </c>
      <c r="C16" s="515" t="s">
        <v>62</v>
      </c>
      <c r="D16" s="516" t="s">
        <v>63</v>
      </c>
      <c r="E16" s="517">
        <v>43953</v>
      </c>
      <c r="F16" s="518" t="s">
        <v>10</v>
      </c>
      <c r="G16" s="519">
        <v>36.5</v>
      </c>
      <c r="H16" s="676"/>
      <c r="I16" s="678"/>
    </row>
    <row r="17" spans="1:9" ht="20.149999999999999" customHeight="1">
      <c r="A17" s="515">
        <v>13</v>
      </c>
      <c r="B17" s="516" t="s">
        <v>83</v>
      </c>
      <c r="C17" s="515" t="s">
        <v>62</v>
      </c>
      <c r="D17" s="516" t="s">
        <v>84</v>
      </c>
      <c r="E17" s="527" t="s">
        <v>85</v>
      </c>
      <c r="F17" s="518" t="s">
        <v>10</v>
      </c>
      <c r="G17" s="519">
        <v>18.25</v>
      </c>
      <c r="H17" s="528"/>
      <c r="I17" s="543"/>
    </row>
    <row r="18" spans="1:9" ht="20.149999999999999" customHeight="1">
      <c r="A18" s="515">
        <v>14</v>
      </c>
      <c r="B18" s="516" t="s">
        <v>30</v>
      </c>
      <c r="C18" s="515" t="s">
        <v>62</v>
      </c>
      <c r="D18" s="516" t="s">
        <v>63</v>
      </c>
      <c r="E18" s="517">
        <v>44014</v>
      </c>
      <c r="F18" s="518" t="s">
        <v>10</v>
      </c>
      <c r="G18" s="519">
        <v>18.25</v>
      </c>
      <c r="H18" s="524"/>
      <c r="I18" s="544"/>
    </row>
    <row r="19" spans="1:9" ht="20.149999999999999" customHeight="1">
      <c r="A19" s="515">
        <v>15</v>
      </c>
      <c r="B19" s="516" t="s">
        <v>86</v>
      </c>
      <c r="C19" s="515" t="s">
        <v>87</v>
      </c>
      <c r="D19" s="516" t="s">
        <v>88</v>
      </c>
      <c r="E19" s="517">
        <v>43864</v>
      </c>
      <c r="F19" s="518" t="s">
        <v>10</v>
      </c>
      <c r="G19" s="519">
        <v>28</v>
      </c>
      <c r="H19" s="528"/>
      <c r="I19" s="543"/>
    </row>
    <row r="20" spans="1:9" ht="20.149999999999999" customHeight="1">
      <c r="A20" s="515">
        <v>16</v>
      </c>
      <c r="B20" s="516" t="s">
        <v>89</v>
      </c>
      <c r="C20" s="515" t="s">
        <v>62</v>
      </c>
      <c r="D20" s="516" t="s">
        <v>63</v>
      </c>
      <c r="E20" s="517">
        <v>43923</v>
      </c>
      <c r="F20" s="518" t="s">
        <v>10</v>
      </c>
      <c r="G20" s="519">
        <v>73</v>
      </c>
      <c r="H20" s="676"/>
      <c r="I20" s="678"/>
    </row>
    <row r="21" spans="1:9" ht="20.149999999999999" customHeight="1">
      <c r="A21" s="515">
        <v>17</v>
      </c>
      <c r="B21" s="516" t="s">
        <v>90</v>
      </c>
      <c r="C21" s="515" t="s">
        <v>62</v>
      </c>
      <c r="D21" s="516" t="s">
        <v>63</v>
      </c>
      <c r="E21" s="517">
        <v>43923</v>
      </c>
      <c r="F21" s="518" t="s">
        <v>10</v>
      </c>
      <c r="G21" s="519">
        <v>73</v>
      </c>
      <c r="H21" s="676"/>
      <c r="I21" s="678"/>
    </row>
    <row r="22" spans="1:9" ht="20.149999999999999" customHeight="1">
      <c r="A22" s="515">
        <v>18</v>
      </c>
      <c r="B22" s="516" t="s">
        <v>91</v>
      </c>
      <c r="C22" s="515" t="s">
        <v>62</v>
      </c>
      <c r="D22" s="516" t="s">
        <v>72</v>
      </c>
      <c r="E22" s="527" t="s">
        <v>64</v>
      </c>
      <c r="F22" s="518" t="s">
        <v>10</v>
      </c>
      <c r="G22" s="519">
        <v>9.5</v>
      </c>
      <c r="H22" s="526"/>
      <c r="I22" s="542"/>
    </row>
    <row r="23" spans="1:9" ht="20.149999999999999" customHeight="1">
      <c r="A23" s="515">
        <v>19</v>
      </c>
      <c r="B23" s="516" t="s">
        <v>92</v>
      </c>
      <c r="C23" s="515" t="s">
        <v>62</v>
      </c>
      <c r="D23" s="516" t="s">
        <v>63</v>
      </c>
      <c r="E23" s="517">
        <v>43923</v>
      </c>
      <c r="F23" s="518" t="s">
        <v>10</v>
      </c>
      <c r="G23" s="519">
        <v>36.5</v>
      </c>
      <c r="H23" s="524"/>
      <c r="I23" s="544"/>
    </row>
    <row r="24" spans="1:9" ht="20.149999999999999" customHeight="1">
      <c r="A24" s="515">
        <v>20</v>
      </c>
      <c r="B24" s="516" t="s">
        <v>93</v>
      </c>
      <c r="C24" s="515" t="s">
        <v>62</v>
      </c>
      <c r="D24" s="516" t="s">
        <v>88</v>
      </c>
      <c r="E24" s="517" t="s">
        <v>94</v>
      </c>
      <c r="F24" s="518" t="s">
        <v>10</v>
      </c>
      <c r="G24" s="519">
        <v>41</v>
      </c>
      <c r="H24" s="529"/>
      <c r="I24" s="545"/>
    </row>
    <row r="25" spans="1:9" ht="20.149999999999999" customHeight="1">
      <c r="A25" s="515">
        <v>21</v>
      </c>
      <c r="B25" s="516" t="s">
        <v>95</v>
      </c>
      <c r="C25" s="515" t="s">
        <v>62</v>
      </c>
      <c r="D25" s="516" t="s">
        <v>96</v>
      </c>
      <c r="E25" s="527" t="s">
        <v>97</v>
      </c>
      <c r="F25" s="518" t="s">
        <v>10</v>
      </c>
      <c r="G25" s="519">
        <v>21.9</v>
      </c>
      <c r="H25" s="524"/>
      <c r="I25" s="541"/>
    </row>
    <row r="26" spans="1:9" ht="20.149999999999999" customHeight="1">
      <c r="A26" s="515">
        <v>22</v>
      </c>
      <c r="B26" s="516" t="s">
        <v>98</v>
      </c>
      <c r="C26" s="515" t="s">
        <v>62</v>
      </c>
      <c r="D26" s="516" t="s">
        <v>88</v>
      </c>
      <c r="E26" s="517">
        <v>43929</v>
      </c>
      <c r="F26" s="518" t="s">
        <v>10</v>
      </c>
      <c r="G26" s="519">
        <v>27.4</v>
      </c>
      <c r="H26" s="530"/>
      <c r="I26" s="502"/>
    </row>
    <row r="27" spans="1:9" ht="20.149999999999999" customHeight="1">
      <c r="A27" s="515">
        <v>23</v>
      </c>
      <c r="B27" s="667" t="s">
        <v>99</v>
      </c>
      <c r="C27" s="515" t="s">
        <v>100</v>
      </c>
      <c r="D27" s="516" t="s">
        <v>101</v>
      </c>
      <c r="E27" s="670" t="s">
        <v>102</v>
      </c>
      <c r="F27" s="673" t="s">
        <v>10</v>
      </c>
      <c r="G27" s="674">
        <v>1898</v>
      </c>
      <c r="H27" s="675"/>
      <c r="I27" s="681"/>
    </row>
    <row r="28" spans="1:9" ht="20.149999999999999" customHeight="1">
      <c r="A28" s="515">
        <v>24</v>
      </c>
      <c r="B28" s="667"/>
      <c r="C28" s="515" t="s">
        <v>100</v>
      </c>
      <c r="D28" s="516" t="s">
        <v>103</v>
      </c>
      <c r="E28" s="670"/>
      <c r="F28" s="673"/>
      <c r="G28" s="674"/>
      <c r="H28" s="675"/>
      <c r="I28" s="682"/>
    </row>
    <row r="29" spans="1:9" ht="20.149999999999999" customHeight="1">
      <c r="A29" s="515">
        <v>25</v>
      </c>
      <c r="B29" s="667"/>
      <c r="C29" s="515" t="s">
        <v>100</v>
      </c>
      <c r="D29" s="516" t="s">
        <v>104</v>
      </c>
      <c r="E29" s="670"/>
      <c r="F29" s="673"/>
      <c r="G29" s="674"/>
      <c r="H29" s="675"/>
      <c r="I29" s="682"/>
    </row>
    <row r="30" spans="1:9" ht="20.149999999999999" customHeight="1">
      <c r="A30" s="515">
        <v>26</v>
      </c>
      <c r="B30" s="516" t="s">
        <v>105</v>
      </c>
      <c r="C30" s="515" t="s">
        <v>62</v>
      </c>
      <c r="D30" s="516" t="s">
        <v>63</v>
      </c>
      <c r="E30" s="517" t="s">
        <v>106</v>
      </c>
      <c r="F30" s="518" t="s">
        <v>10</v>
      </c>
      <c r="G30" s="519">
        <v>54.75</v>
      </c>
      <c r="H30" s="675"/>
      <c r="I30" s="682"/>
    </row>
    <row r="31" spans="1:9" ht="20.149999999999999" customHeight="1">
      <c r="A31" s="515">
        <v>27</v>
      </c>
      <c r="B31" s="516" t="s">
        <v>107</v>
      </c>
      <c r="C31" s="515" t="s">
        <v>87</v>
      </c>
      <c r="D31" s="516" t="s">
        <v>79</v>
      </c>
      <c r="E31" s="517">
        <v>43864</v>
      </c>
      <c r="F31" s="518" t="s">
        <v>10</v>
      </c>
      <c r="G31" s="519">
        <v>73</v>
      </c>
      <c r="H31" s="528"/>
      <c r="I31" s="543"/>
    </row>
    <row r="32" spans="1:9" ht="38.25" customHeight="1">
      <c r="A32" s="515">
        <v>28</v>
      </c>
      <c r="B32" s="516" t="s">
        <v>108</v>
      </c>
      <c r="C32" s="515" t="s">
        <v>87</v>
      </c>
      <c r="D32" s="516" t="s">
        <v>109</v>
      </c>
      <c r="E32" s="517" t="s">
        <v>110</v>
      </c>
      <c r="F32" s="518" t="s">
        <v>10</v>
      </c>
      <c r="G32" s="519">
        <v>27.4</v>
      </c>
      <c r="H32" s="529"/>
      <c r="I32" s="546"/>
    </row>
    <row r="33" spans="1:9" ht="20.149999999999999" customHeight="1">
      <c r="A33" s="515">
        <v>29</v>
      </c>
      <c r="B33" s="516" t="s">
        <v>111</v>
      </c>
      <c r="C33" s="515" t="s">
        <v>62</v>
      </c>
      <c r="D33" s="516" t="s">
        <v>112</v>
      </c>
      <c r="E33" s="517">
        <v>44140</v>
      </c>
      <c r="F33" s="518" t="s">
        <v>10</v>
      </c>
      <c r="G33" s="519">
        <v>82.125</v>
      </c>
      <c r="H33" s="531"/>
      <c r="I33" s="33"/>
    </row>
    <row r="34" spans="1:9" ht="20.149999999999999" customHeight="1">
      <c r="A34" s="515">
        <v>30</v>
      </c>
      <c r="B34" s="516" t="s">
        <v>113</v>
      </c>
      <c r="C34" s="515" t="s">
        <v>114</v>
      </c>
      <c r="D34" s="516" t="s">
        <v>112</v>
      </c>
      <c r="E34" s="517">
        <v>44014</v>
      </c>
      <c r="F34" s="518" t="s">
        <v>10</v>
      </c>
      <c r="G34" s="519">
        <v>117</v>
      </c>
      <c r="H34" s="524"/>
      <c r="I34" s="541"/>
    </row>
    <row r="35" spans="1:9" ht="24.75" customHeight="1">
      <c r="A35" s="515">
        <v>31</v>
      </c>
      <c r="B35" s="516" t="s">
        <v>115</v>
      </c>
      <c r="C35" s="515" t="s">
        <v>116</v>
      </c>
      <c r="D35" s="516" t="s">
        <v>117</v>
      </c>
      <c r="E35" s="517" t="s">
        <v>118</v>
      </c>
      <c r="F35" s="518" t="s">
        <v>10</v>
      </c>
      <c r="G35" s="532">
        <v>27</v>
      </c>
      <c r="H35" s="520"/>
      <c r="I35" s="547"/>
    </row>
    <row r="36" spans="1:9" ht="24.75" customHeight="1">
      <c r="A36" s="515">
        <v>32</v>
      </c>
      <c r="B36" s="516" t="s">
        <v>119</v>
      </c>
      <c r="C36" s="515" t="s">
        <v>120</v>
      </c>
      <c r="D36" s="516" t="s">
        <v>121</v>
      </c>
      <c r="E36" s="517">
        <v>44049</v>
      </c>
      <c r="F36" s="518" t="s">
        <v>10</v>
      </c>
      <c r="G36" s="519">
        <v>1169.94</v>
      </c>
      <c r="H36" s="529"/>
      <c r="I36" s="546"/>
    </row>
    <row r="37" spans="1:9" ht="24" customHeight="1">
      <c r="A37" s="515">
        <v>33</v>
      </c>
      <c r="B37" s="516" t="s">
        <v>21</v>
      </c>
      <c r="C37" s="515" t="s">
        <v>120</v>
      </c>
      <c r="D37" s="516" t="s">
        <v>121</v>
      </c>
      <c r="E37" s="517">
        <v>43835</v>
      </c>
      <c r="F37" s="518" t="str">
        <f t="shared" ref="F37" si="0">F36</f>
        <v>Tinan 1</v>
      </c>
      <c r="G37" s="525">
        <v>2920.95</v>
      </c>
      <c r="H37" s="531"/>
    </row>
    <row r="38" spans="1:9" ht="20.149999999999999" customHeight="1">
      <c r="A38" s="515">
        <v>34</v>
      </c>
      <c r="B38" s="516" t="s">
        <v>122</v>
      </c>
      <c r="C38" s="515" t="s">
        <v>62</v>
      </c>
      <c r="D38" s="516" t="s">
        <v>101</v>
      </c>
      <c r="E38" s="517" t="s">
        <v>123</v>
      </c>
      <c r="F38" s="518" t="s">
        <v>10</v>
      </c>
      <c r="G38" s="519">
        <v>36.5</v>
      </c>
      <c r="H38" s="676"/>
      <c r="I38" s="678"/>
    </row>
    <row r="39" spans="1:9" ht="20.149999999999999" customHeight="1">
      <c r="A39" s="533">
        <v>35</v>
      </c>
      <c r="B39" s="534" t="s">
        <v>124</v>
      </c>
      <c r="C39" s="533" t="s">
        <v>62</v>
      </c>
      <c r="D39" s="534" t="s">
        <v>74</v>
      </c>
      <c r="E39" s="522">
        <v>43953</v>
      </c>
      <c r="F39" s="523" t="s">
        <v>10</v>
      </c>
      <c r="G39" s="535">
        <v>46.36</v>
      </c>
      <c r="H39" s="676"/>
      <c r="I39" s="678"/>
    </row>
    <row r="40" spans="1:9" ht="20.149999999999999" customHeight="1">
      <c r="A40" s="665" t="s">
        <v>56</v>
      </c>
      <c r="B40" s="666"/>
      <c r="C40" s="666"/>
      <c r="D40" s="666"/>
      <c r="E40" s="666"/>
      <c r="F40" s="666"/>
      <c r="G40" s="536">
        <f>SUM(G5:G39)</f>
        <v>7500.3249999999998</v>
      </c>
      <c r="I40" s="33"/>
    </row>
    <row r="41" spans="1:9">
      <c r="A41" s="537"/>
    </row>
    <row r="42" spans="1:9">
      <c r="E42" s="538"/>
      <c r="G42" s="33"/>
    </row>
    <row r="43" spans="1:9">
      <c r="G43" t="s">
        <v>57</v>
      </c>
    </row>
    <row r="44" spans="1:9">
      <c r="E44" s="539"/>
    </row>
    <row r="46" spans="1:9">
      <c r="E46" s="538"/>
    </row>
    <row r="47" spans="1:9">
      <c r="E47" s="539"/>
    </row>
  </sheetData>
  <mergeCells count="26">
    <mergeCell ref="H27:H30"/>
    <mergeCell ref="H38:H39"/>
    <mergeCell ref="I6:I7"/>
    <mergeCell ref="I8:I10"/>
    <mergeCell ref="I12:I13"/>
    <mergeCell ref="I15:I16"/>
    <mergeCell ref="I20:I21"/>
    <mergeCell ref="I27:I30"/>
    <mergeCell ref="I38:I39"/>
    <mergeCell ref="H6:H7"/>
    <mergeCell ref="H8:H10"/>
    <mergeCell ref="H12:H13"/>
    <mergeCell ref="H15:H16"/>
    <mergeCell ref="H20:H21"/>
    <mergeCell ref="A1:G1"/>
    <mergeCell ref="A2:G2"/>
    <mergeCell ref="A3:G3"/>
    <mergeCell ref="A40:F40"/>
    <mergeCell ref="B9:B10"/>
    <mergeCell ref="B27:B29"/>
    <mergeCell ref="E9:E10"/>
    <mergeCell ref="E27:E29"/>
    <mergeCell ref="F9:F10"/>
    <mergeCell ref="F27:F29"/>
    <mergeCell ref="G9:G10"/>
    <mergeCell ref="G27:G29"/>
  </mergeCells>
  <printOptions horizontalCentered="1"/>
  <pageMargins left="0.70833333333333304" right="0.59027777777777801" top="0.74791666666666701" bottom="0.74791666666666701" header="0.31458333333333299" footer="0.31458333333333299"/>
  <pageSetup scale="73" orientation="portrait" r:id="rId1"/>
  <headerFooter alignWithMargins="0"/>
  <colBreaks count="1" manualBreakCount="1">
    <brk id="7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45"/>
  <sheetViews>
    <sheetView view="pageBreakPreview" zoomScaleNormal="100" zoomScaleSheetLayoutView="100" workbookViewId="0">
      <selection sqref="A1:H34"/>
    </sheetView>
  </sheetViews>
  <sheetFormatPr defaultColWidth="9" defaultRowHeight="14.5"/>
  <cols>
    <col min="1" max="1" width="4.26953125" customWidth="1"/>
    <col min="2" max="2" width="18.54296875" customWidth="1"/>
    <col min="3" max="3" width="16.81640625" customWidth="1"/>
    <col min="4" max="4" width="16.7265625" customWidth="1"/>
    <col min="5" max="5" width="14.54296875" customWidth="1"/>
    <col min="6" max="6" width="11.26953125" customWidth="1"/>
    <col min="7" max="7" width="12.453125" customWidth="1"/>
    <col min="8" max="8" width="14.1796875" customWidth="1"/>
    <col min="9" max="9" width="12" customWidth="1"/>
    <col min="10" max="10" width="3" customWidth="1"/>
    <col min="11" max="11" width="13.26953125" customWidth="1"/>
  </cols>
  <sheetData>
    <row r="1" spans="1:11" ht="81.75" customHeight="1">
      <c r="A1" s="684"/>
      <c r="B1" s="684"/>
      <c r="C1" s="684"/>
      <c r="D1" s="684"/>
      <c r="E1" s="684"/>
      <c r="F1" s="684"/>
      <c r="G1" s="684"/>
      <c r="H1" s="684"/>
    </row>
    <row r="2" spans="1:11" ht="33" customHeight="1">
      <c r="A2" s="685" t="s">
        <v>125</v>
      </c>
      <c r="B2" s="686"/>
      <c r="C2" s="686"/>
      <c r="D2" s="686"/>
      <c r="E2" s="686"/>
      <c r="F2" s="686"/>
      <c r="G2" s="686"/>
      <c r="H2" s="687"/>
    </row>
    <row r="3" spans="1:11" s="472" customFormat="1" ht="33" customHeight="1">
      <c r="A3" s="473" t="s">
        <v>3</v>
      </c>
      <c r="B3" s="474" t="s">
        <v>126</v>
      </c>
      <c r="C3" s="474" t="s">
        <v>127</v>
      </c>
      <c r="D3" s="474" t="s">
        <v>128</v>
      </c>
      <c r="E3" s="474" t="s">
        <v>129</v>
      </c>
      <c r="F3" s="474" t="s">
        <v>130</v>
      </c>
      <c r="G3" s="474" t="s">
        <v>131</v>
      </c>
      <c r="H3" s="475" t="s">
        <v>132</v>
      </c>
      <c r="K3"/>
    </row>
    <row r="4" spans="1:11">
      <c r="A4" s="476">
        <v>1</v>
      </c>
      <c r="B4" s="477" t="s">
        <v>113</v>
      </c>
      <c r="C4" s="478" t="s">
        <v>133</v>
      </c>
      <c r="D4" s="477" t="s">
        <v>134</v>
      </c>
      <c r="E4" s="477" t="s">
        <v>114</v>
      </c>
      <c r="F4" s="477" t="s">
        <v>135</v>
      </c>
      <c r="G4" s="477" t="s">
        <v>136</v>
      </c>
      <c r="H4" s="479">
        <v>116.39</v>
      </c>
      <c r="I4" s="498"/>
    </row>
    <row r="5" spans="1:11">
      <c r="A5" s="476">
        <v>2</v>
      </c>
      <c r="B5" s="477" t="s">
        <v>137</v>
      </c>
      <c r="C5" s="478" t="s">
        <v>138</v>
      </c>
      <c r="D5" s="477" t="s">
        <v>139</v>
      </c>
      <c r="E5" s="477" t="s">
        <v>62</v>
      </c>
      <c r="F5" s="477" t="s">
        <v>140</v>
      </c>
      <c r="G5" s="477" t="s">
        <v>141</v>
      </c>
      <c r="H5" s="479">
        <v>36.5</v>
      </c>
      <c r="I5" s="499"/>
      <c r="J5" s="500"/>
    </row>
    <row r="6" spans="1:11">
      <c r="A6" s="476">
        <v>3</v>
      </c>
      <c r="B6" s="477" t="s">
        <v>142</v>
      </c>
      <c r="C6" s="478" t="s">
        <v>138</v>
      </c>
      <c r="D6" s="477" t="s">
        <v>139</v>
      </c>
      <c r="E6" s="477" t="s">
        <v>62</v>
      </c>
      <c r="F6" s="477" t="s">
        <v>140</v>
      </c>
      <c r="G6" s="477" t="s">
        <v>141</v>
      </c>
      <c r="H6" s="479">
        <f>H5</f>
        <v>36.5</v>
      </c>
      <c r="I6" s="501"/>
    </row>
    <row r="7" spans="1:11">
      <c r="A7" s="476">
        <v>4</v>
      </c>
      <c r="B7" s="477" t="s">
        <v>30</v>
      </c>
      <c r="C7" s="478">
        <v>44474</v>
      </c>
      <c r="D7" s="477" t="s">
        <v>139</v>
      </c>
      <c r="E7" s="477" t="s">
        <v>62</v>
      </c>
      <c r="F7" s="477" t="s">
        <v>143</v>
      </c>
      <c r="G7" s="477" t="s">
        <v>144</v>
      </c>
      <c r="H7" s="479">
        <v>18.25</v>
      </c>
      <c r="I7" s="502"/>
    </row>
    <row r="8" spans="1:11">
      <c r="A8" s="476">
        <v>5</v>
      </c>
      <c r="B8" s="477" t="s">
        <v>91</v>
      </c>
      <c r="C8" s="480">
        <v>44474</v>
      </c>
      <c r="D8" s="477" t="s">
        <v>145</v>
      </c>
      <c r="E8" s="477" t="s">
        <v>62</v>
      </c>
      <c r="F8" s="477" t="s">
        <v>146</v>
      </c>
      <c r="G8" s="477" t="s">
        <v>147</v>
      </c>
      <c r="H8" s="479">
        <v>27.4</v>
      </c>
      <c r="I8" s="503"/>
    </row>
    <row r="9" spans="1:11">
      <c r="A9" s="476">
        <v>6</v>
      </c>
      <c r="B9" s="477" t="s">
        <v>148</v>
      </c>
      <c r="C9" s="478">
        <v>44321</v>
      </c>
      <c r="D9" s="477" t="s">
        <v>149</v>
      </c>
      <c r="E9" s="477" t="s">
        <v>150</v>
      </c>
      <c r="F9" s="477" t="s">
        <v>151</v>
      </c>
      <c r="G9" s="477" t="s">
        <v>152</v>
      </c>
      <c r="H9" s="479">
        <v>19.8</v>
      </c>
      <c r="I9" s="503"/>
    </row>
    <row r="10" spans="1:11">
      <c r="A10" s="476">
        <v>7</v>
      </c>
      <c r="B10" s="477" t="s">
        <v>153</v>
      </c>
      <c r="C10" s="478">
        <v>44322</v>
      </c>
      <c r="D10" s="477" t="s">
        <v>154</v>
      </c>
      <c r="E10" s="477" t="s">
        <v>62</v>
      </c>
      <c r="F10" s="477" t="s">
        <v>155</v>
      </c>
      <c r="G10" s="477" t="s">
        <v>156</v>
      </c>
      <c r="H10" s="479">
        <v>27.4</v>
      </c>
      <c r="I10" s="504"/>
    </row>
    <row r="11" spans="1:11">
      <c r="A11" s="476">
        <v>8</v>
      </c>
      <c r="B11" s="477" t="s">
        <v>157</v>
      </c>
      <c r="C11" s="481" t="s">
        <v>158</v>
      </c>
      <c r="D11" s="477" t="s">
        <v>139</v>
      </c>
      <c r="E11" s="477" t="s">
        <v>159</v>
      </c>
      <c r="F11" s="477" t="s">
        <v>160</v>
      </c>
      <c r="G11" s="477" t="s">
        <v>161</v>
      </c>
      <c r="H11" s="479">
        <v>73</v>
      </c>
      <c r="I11" s="503"/>
    </row>
    <row r="12" spans="1:11" ht="15.75" customHeight="1">
      <c r="A12" s="697">
        <v>9</v>
      </c>
      <c r="B12" s="701" t="s">
        <v>162</v>
      </c>
      <c r="C12" s="703" t="s">
        <v>163</v>
      </c>
      <c r="D12" s="483" t="s">
        <v>164</v>
      </c>
      <c r="E12" s="477" t="s">
        <v>114</v>
      </c>
      <c r="F12" s="483" t="s">
        <v>165</v>
      </c>
      <c r="G12" s="483" t="s">
        <v>165</v>
      </c>
      <c r="H12" s="709">
        <v>607.62</v>
      </c>
      <c r="I12" s="501"/>
    </row>
    <row r="13" spans="1:11" ht="13.5" customHeight="1">
      <c r="A13" s="697"/>
      <c r="B13" s="701"/>
      <c r="C13" s="703"/>
      <c r="D13" s="483" t="s">
        <v>166</v>
      </c>
      <c r="E13" s="483" t="s">
        <v>167</v>
      </c>
      <c r="F13" s="483" t="s">
        <v>168</v>
      </c>
      <c r="G13" s="483" t="s">
        <v>168</v>
      </c>
      <c r="H13" s="709"/>
      <c r="I13" s="501"/>
    </row>
    <row r="14" spans="1:11" ht="15.75" customHeight="1">
      <c r="A14" s="697"/>
      <c r="B14" s="701"/>
      <c r="C14" s="703"/>
      <c r="D14" s="483" t="s">
        <v>166</v>
      </c>
      <c r="E14" s="477" t="s">
        <v>150</v>
      </c>
      <c r="F14" s="483" t="s">
        <v>169</v>
      </c>
      <c r="G14" s="483" t="s">
        <v>169</v>
      </c>
      <c r="H14" s="709"/>
      <c r="I14" s="499"/>
    </row>
    <row r="15" spans="1:11" ht="14.25" customHeight="1">
      <c r="A15" s="697"/>
      <c r="B15" s="701"/>
      <c r="C15" s="703"/>
      <c r="D15" s="483" t="s">
        <v>170</v>
      </c>
      <c r="E15" s="483" t="s">
        <v>171</v>
      </c>
      <c r="F15" s="483" t="s">
        <v>172</v>
      </c>
      <c r="G15" s="482" t="s">
        <v>173</v>
      </c>
      <c r="H15" s="709"/>
      <c r="I15" s="501"/>
    </row>
    <row r="16" spans="1:11" ht="15.75" customHeight="1">
      <c r="A16" s="697"/>
      <c r="B16" s="701"/>
      <c r="C16" s="703"/>
      <c r="D16" s="483" t="str">
        <f>D15</f>
        <v>Municipio Ermera</v>
      </c>
      <c r="E16" s="483" t="s">
        <v>174</v>
      </c>
      <c r="F16" s="483" t="s">
        <v>175</v>
      </c>
      <c r="G16" s="482" t="s">
        <v>173</v>
      </c>
      <c r="H16" s="709"/>
      <c r="I16" s="501"/>
    </row>
    <row r="17" spans="1:11" ht="15.75" customHeight="1">
      <c r="A17" s="697">
        <v>10</v>
      </c>
      <c r="B17" s="701" t="s">
        <v>176</v>
      </c>
      <c r="C17" s="703" t="s">
        <v>177</v>
      </c>
      <c r="D17" s="53" t="str">
        <f>D18</f>
        <v>Av. Pedro Lemos</v>
      </c>
      <c r="E17" s="483" t="s">
        <v>167</v>
      </c>
      <c r="F17" s="52" t="s">
        <v>178</v>
      </c>
      <c r="G17" s="52" t="s">
        <v>178</v>
      </c>
      <c r="H17" s="709">
        <v>584</v>
      </c>
      <c r="I17" s="505"/>
    </row>
    <row r="18" spans="1:11" ht="15.75" customHeight="1">
      <c r="A18" s="697"/>
      <c r="B18" s="701"/>
      <c r="C18" s="703"/>
      <c r="D18" s="53" t="s">
        <v>166</v>
      </c>
      <c r="E18" s="483" t="s">
        <v>167</v>
      </c>
      <c r="F18" s="52" t="s">
        <v>179</v>
      </c>
      <c r="G18" s="52" t="s">
        <v>179</v>
      </c>
      <c r="H18" s="709"/>
      <c r="I18" s="505"/>
      <c r="K18" s="24"/>
    </row>
    <row r="19" spans="1:11" ht="15.75" customHeight="1">
      <c r="A19" s="697"/>
      <c r="B19" s="701"/>
      <c r="C19" s="703"/>
      <c r="D19" s="53" t="s">
        <v>166</v>
      </c>
      <c r="E19" s="483" t="s">
        <v>167</v>
      </c>
      <c r="F19" s="52" t="s">
        <v>179</v>
      </c>
      <c r="G19" s="52" t="s">
        <v>179</v>
      </c>
      <c r="H19" s="709"/>
      <c r="I19" s="506"/>
    </row>
    <row r="20" spans="1:11">
      <c r="A20" s="697"/>
      <c r="B20" s="701"/>
      <c r="C20" s="703"/>
      <c r="D20" s="53" t="s">
        <v>180</v>
      </c>
      <c r="E20" s="483" t="s">
        <v>167</v>
      </c>
      <c r="F20" s="52" t="str">
        <f>F19</f>
        <v>2 m²</v>
      </c>
      <c r="G20" s="52" t="str">
        <f>G19</f>
        <v>2 m²</v>
      </c>
      <c r="H20" s="709"/>
      <c r="I20" s="505"/>
    </row>
    <row r="21" spans="1:11">
      <c r="A21" s="476">
        <v>11</v>
      </c>
      <c r="B21" s="477" t="s">
        <v>181</v>
      </c>
      <c r="C21" s="484" t="s">
        <v>182</v>
      </c>
      <c r="D21" s="485" t="s">
        <v>183</v>
      </c>
      <c r="E21" s="477" t="s">
        <v>159</v>
      </c>
      <c r="F21" s="486" t="s">
        <v>155</v>
      </c>
      <c r="G21" s="486" t="s">
        <v>156</v>
      </c>
      <c r="H21" s="479">
        <v>18.25</v>
      </c>
      <c r="I21" s="146"/>
    </row>
    <row r="22" spans="1:11">
      <c r="A22" s="476">
        <v>12</v>
      </c>
      <c r="B22" s="477" t="s">
        <v>184</v>
      </c>
      <c r="C22" s="484" t="s">
        <v>185</v>
      </c>
      <c r="D22" s="485" t="str">
        <f>D20</f>
        <v>Rua. Aimetrema</v>
      </c>
      <c r="E22" s="477" t="s">
        <v>116</v>
      </c>
      <c r="F22" s="486" t="s">
        <v>186</v>
      </c>
      <c r="G22" s="486" t="s">
        <v>187</v>
      </c>
      <c r="H22" s="479">
        <v>46</v>
      </c>
      <c r="I22" s="507"/>
    </row>
    <row r="23" spans="1:11">
      <c r="A23" s="476">
        <v>13</v>
      </c>
      <c r="B23" s="477" t="s">
        <v>188</v>
      </c>
      <c r="C23" s="481" t="s">
        <v>189</v>
      </c>
      <c r="D23" s="477" t="s">
        <v>190</v>
      </c>
      <c r="E23" s="477" t="s">
        <v>159</v>
      </c>
      <c r="F23" s="477" t="s">
        <v>143</v>
      </c>
      <c r="G23" s="477" t="s">
        <v>144</v>
      </c>
      <c r="H23" s="479">
        <v>14</v>
      </c>
      <c r="I23" s="508"/>
    </row>
    <row r="24" spans="1:11">
      <c r="A24" s="698">
        <v>14</v>
      </c>
      <c r="B24" s="701" t="s">
        <v>21</v>
      </c>
      <c r="C24" s="704"/>
      <c r="D24" s="487" t="s">
        <v>166</v>
      </c>
      <c r="E24" s="488" t="s">
        <v>191</v>
      </c>
      <c r="F24" s="488" t="s">
        <v>192</v>
      </c>
      <c r="G24" s="488" t="s">
        <v>192</v>
      </c>
      <c r="H24" s="710" t="s">
        <v>193</v>
      </c>
    </row>
    <row r="25" spans="1:11" ht="26">
      <c r="A25" s="699"/>
      <c r="B25" s="701"/>
      <c r="C25" s="705"/>
      <c r="D25" s="487" t="s">
        <v>194</v>
      </c>
      <c r="E25" s="488" t="s">
        <v>191</v>
      </c>
      <c r="F25" s="488" t="s">
        <v>192</v>
      </c>
      <c r="G25" s="488" t="s">
        <v>192</v>
      </c>
      <c r="H25" s="711"/>
    </row>
    <row r="26" spans="1:11">
      <c r="A26" s="699"/>
      <c r="B26" s="701"/>
      <c r="C26" s="705"/>
      <c r="D26" s="487" t="s">
        <v>166</v>
      </c>
      <c r="E26" s="488" t="s">
        <v>191</v>
      </c>
      <c r="F26" s="488" t="s">
        <v>192</v>
      </c>
      <c r="G26" s="488" t="s">
        <v>192</v>
      </c>
      <c r="H26" s="711"/>
    </row>
    <row r="27" spans="1:11">
      <c r="A27" s="700"/>
      <c r="B27" s="701"/>
      <c r="C27" s="706"/>
      <c r="D27" s="487" t="s">
        <v>195</v>
      </c>
      <c r="E27" s="489" t="s">
        <v>150</v>
      </c>
      <c r="F27" s="490" t="str">
        <f>F26</f>
        <v>10 m²</v>
      </c>
      <c r="G27" s="490" t="str">
        <f>G26</f>
        <v>10 m²</v>
      </c>
      <c r="H27" s="712"/>
    </row>
    <row r="28" spans="1:11">
      <c r="A28" s="698">
        <v>15</v>
      </c>
      <c r="B28" s="702" t="s">
        <v>99</v>
      </c>
      <c r="C28" s="704"/>
      <c r="D28" s="487" t="s">
        <v>166</v>
      </c>
      <c r="E28" s="491" t="s">
        <v>167</v>
      </c>
      <c r="F28" s="488" t="s">
        <v>196</v>
      </c>
      <c r="G28" s="488" t="s">
        <v>196</v>
      </c>
      <c r="H28" s="710" t="s">
        <v>193</v>
      </c>
    </row>
    <row r="29" spans="1:11">
      <c r="A29" s="699"/>
      <c r="B29" s="702"/>
      <c r="C29" s="705"/>
      <c r="D29" s="487" t="str">
        <f>D28</f>
        <v>Av. Pedro Lemos</v>
      </c>
      <c r="E29" s="491" t="s">
        <v>167</v>
      </c>
      <c r="F29" s="488" t="s">
        <v>196</v>
      </c>
      <c r="G29" s="488" t="s">
        <v>196</v>
      </c>
      <c r="H29" s="711"/>
    </row>
    <row r="30" spans="1:11">
      <c r="A30" s="699"/>
      <c r="B30" s="702"/>
      <c r="C30" s="705"/>
      <c r="D30" s="487" t="s">
        <v>166</v>
      </c>
      <c r="E30" s="491" t="s">
        <v>167</v>
      </c>
      <c r="F30" s="488" t="s">
        <v>196</v>
      </c>
      <c r="G30" s="488" t="s">
        <v>196</v>
      </c>
      <c r="H30" s="711"/>
    </row>
    <row r="31" spans="1:11">
      <c r="A31" s="699"/>
      <c r="B31" s="702"/>
      <c r="C31" s="705"/>
      <c r="D31" s="487" t="s">
        <v>103</v>
      </c>
      <c r="E31" s="491" t="s">
        <v>167</v>
      </c>
      <c r="F31" s="488" t="str">
        <f>F30</f>
        <v>3 m²</v>
      </c>
      <c r="G31" s="488" t="str">
        <f>G30</f>
        <v>3 m²</v>
      </c>
      <c r="H31" s="711"/>
    </row>
    <row r="32" spans="1:11">
      <c r="A32" s="700"/>
      <c r="B32" s="702"/>
      <c r="C32" s="706"/>
      <c r="D32" s="487" t="s">
        <v>197</v>
      </c>
      <c r="E32" s="491" t="s">
        <v>167</v>
      </c>
      <c r="F32" s="488" t="s">
        <v>196</v>
      </c>
      <c r="G32" s="488" t="s">
        <v>196</v>
      </c>
      <c r="H32" s="712"/>
    </row>
    <row r="33" spans="1:11" ht="15.5">
      <c r="A33" s="688" t="s">
        <v>198</v>
      </c>
      <c r="B33" s="689"/>
      <c r="C33" s="689"/>
      <c r="D33" s="690"/>
      <c r="E33" s="691">
        <v>29</v>
      </c>
      <c r="F33" s="692"/>
      <c r="G33" s="693"/>
      <c r="H33" s="492"/>
    </row>
    <row r="34" spans="1:11" ht="20.25" customHeight="1">
      <c r="A34" s="694" t="s">
        <v>199</v>
      </c>
      <c r="B34" s="695"/>
      <c r="C34" s="695"/>
      <c r="D34" s="695"/>
      <c r="E34" s="695"/>
      <c r="F34" s="695"/>
      <c r="G34" s="696"/>
      <c r="H34" s="493">
        <f>SUM(H4:H23)</f>
        <v>1625.1100000000001</v>
      </c>
      <c r="I34" s="33"/>
    </row>
    <row r="35" spans="1:11" ht="49.5" customHeight="1">
      <c r="A35" s="494"/>
      <c r="B35" s="495"/>
      <c r="C35" s="495"/>
      <c r="D35" s="495"/>
      <c r="E35" s="495"/>
      <c r="F35" s="495"/>
      <c r="G35" s="495"/>
      <c r="H35" s="495"/>
    </row>
    <row r="36" spans="1:11" ht="15.5">
      <c r="A36" s="494"/>
      <c r="B36" s="707" t="s">
        <v>200</v>
      </c>
      <c r="C36" s="707"/>
      <c r="D36" s="495"/>
      <c r="E36" s="495"/>
      <c r="F36" s="495"/>
      <c r="G36" s="495" t="s">
        <v>201</v>
      </c>
      <c r="H36" s="496"/>
      <c r="K36" s="509"/>
    </row>
    <row r="37" spans="1:11">
      <c r="A37" s="494"/>
      <c r="B37" s="495"/>
      <c r="C37" s="495"/>
      <c r="D37" s="495"/>
      <c r="E37" s="495"/>
      <c r="F37" s="495"/>
      <c r="G37" s="495"/>
      <c r="H37" s="495"/>
      <c r="I37" s="510"/>
    </row>
    <row r="38" spans="1:11" ht="25.5" customHeight="1">
      <c r="A38" s="494"/>
      <c r="B38" s="495"/>
      <c r="F38" s="495"/>
      <c r="G38" s="495"/>
      <c r="H38" s="495"/>
      <c r="I38" s="510"/>
    </row>
    <row r="39" spans="1:11">
      <c r="A39" s="494"/>
      <c r="B39" s="708" t="s">
        <v>202</v>
      </c>
      <c r="C39" s="708"/>
      <c r="F39" s="708" t="s">
        <v>203</v>
      </c>
      <c r="G39" s="708"/>
      <c r="H39" s="708"/>
    </row>
    <row r="40" spans="1:11">
      <c r="A40" s="494"/>
      <c r="B40" s="707" t="s">
        <v>204</v>
      </c>
      <c r="C40" s="707"/>
      <c r="F40" s="707" t="s">
        <v>205</v>
      </c>
      <c r="G40" s="707"/>
      <c r="H40" s="707"/>
    </row>
    <row r="41" spans="1:11">
      <c r="A41" s="494"/>
      <c r="B41" s="495"/>
      <c r="C41" s="495"/>
      <c r="D41" s="495"/>
      <c r="E41" s="495"/>
      <c r="F41" s="495"/>
      <c r="G41" s="496"/>
      <c r="H41" s="495"/>
    </row>
    <row r="42" spans="1:11">
      <c r="A42" s="494"/>
      <c r="B42" s="495"/>
      <c r="C42" s="495"/>
      <c r="D42" s="495"/>
      <c r="E42" s="495"/>
      <c r="F42" s="495"/>
      <c r="G42" s="495"/>
      <c r="H42" s="495"/>
    </row>
    <row r="43" spans="1:11">
      <c r="A43" s="494"/>
      <c r="B43" s="495"/>
      <c r="C43" s="495"/>
      <c r="D43" s="495"/>
      <c r="E43" s="495"/>
      <c r="F43" s="495"/>
      <c r="G43" s="495"/>
      <c r="H43" s="495"/>
    </row>
    <row r="44" spans="1:11">
      <c r="A44" s="494"/>
      <c r="B44" s="495"/>
      <c r="C44" s="495"/>
      <c r="D44" s="495"/>
      <c r="E44" s="495"/>
      <c r="F44" s="495"/>
      <c r="G44" s="495"/>
      <c r="H44" s="495"/>
    </row>
    <row r="45" spans="1:11">
      <c r="A45" s="494"/>
      <c r="B45" s="495"/>
      <c r="C45" s="495"/>
      <c r="D45" s="495"/>
      <c r="E45" s="495"/>
      <c r="F45" s="495"/>
      <c r="G45" s="495"/>
      <c r="H45" s="497"/>
    </row>
  </sheetData>
  <mergeCells count="26">
    <mergeCell ref="C28:C32"/>
    <mergeCell ref="H12:H16"/>
    <mergeCell ref="H17:H20"/>
    <mergeCell ref="H24:H27"/>
    <mergeCell ref="H28:H32"/>
    <mergeCell ref="B36:C36"/>
    <mergeCell ref="B39:C39"/>
    <mergeCell ref="F39:H39"/>
    <mergeCell ref="B40:C40"/>
    <mergeCell ref="F40:H40"/>
    <mergeCell ref="A1:H1"/>
    <mergeCell ref="A2:H2"/>
    <mergeCell ref="A33:D33"/>
    <mergeCell ref="E33:G33"/>
    <mergeCell ref="A34:G34"/>
    <mergeCell ref="A12:A16"/>
    <mergeCell ref="A17:A20"/>
    <mergeCell ref="A24:A27"/>
    <mergeCell ref="A28:A32"/>
    <mergeCell ref="B12:B16"/>
    <mergeCell ref="B17:B20"/>
    <mergeCell ref="B24:B27"/>
    <mergeCell ref="B28:B32"/>
    <mergeCell ref="C12:C16"/>
    <mergeCell ref="C17:C20"/>
    <mergeCell ref="C24:C27"/>
  </mergeCells>
  <printOptions horizontalCentered="1"/>
  <pageMargins left="0.69930555555555596" right="0.69930555555555596" top="0.75" bottom="0.75" header="0.3" footer="0.3"/>
  <pageSetup scale="83" fitToHeight="0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41"/>
  <sheetViews>
    <sheetView view="pageBreakPreview" zoomScaleNormal="100" zoomScaleSheetLayoutView="100" workbookViewId="0">
      <selection activeCell="H23" sqref="H23"/>
    </sheetView>
  </sheetViews>
  <sheetFormatPr defaultColWidth="9" defaultRowHeight="14.5"/>
  <cols>
    <col min="1" max="1" width="5.81640625" customWidth="1"/>
    <col min="2" max="2" width="23" customWidth="1"/>
    <col min="3" max="3" width="16.81640625" customWidth="1"/>
    <col min="4" max="4" width="27.54296875" customWidth="1"/>
    <col min="5" max="5" width="17.81640625" customWidth="1"/>
    <col min="6" max="6" width="14" customWidth="1"/>
    <col min="7" max="7" width="16.7265625" customWidth="1"/>
    <col min="8" max="8" width="13.54296875" customWidth="1"/>
    <col min="9" max="9" width="10.54296875" customWidth="1"/>
    <col min="10" max="10" width="12.81640625" customWidth="1"/>
    <col min="11" max="11" width="12.54296875" customWidth="1"/>
  </cols>
  <sheetData>
    <row r="1" spans="1:10" ht="108.75" customHeight="1"/>
    <row r="2" spans="1:10" ht="45" customHeight="1">
      <c r="A2" s="713" t="s">
        <v>206</v>
      </c>
      <c r="B2" s="714"/>
      <c r="C2" s="714"/>
      <c r="D2" s="714"/>
      <c r="E2" s="714"/>
      <c r="F2" s="714"/>
      <c r="G2" s="714"/>
      <c r="H2" s="715"/>
    </row>
    <row r="3" spans="1:10" ht="31">
      <c r="A3" s="431" t="s">
        <v>3</v>
      </c>
      <c r="B3" s="432" t="s">
        <v>126</v>
      </c>
      <c r="C3" s="432" t="s">
        <v>127</v>
      </c>
      <c r="D3" s="432" t="s">
        <v>128</v>
      </c>
      <c r="E3" s="432" t="s">
        <v>129</v>
      </c>
      <c r="F3" s="432" t="s">
        <v>131</v>
      </c>
      <c r="G3" s="433" t="s">
        <v>132</v>
      </c>
      <c r="H3" s="434" t="s">
        <v>2</v>
      </c>
    </row>
    <row r="4" spans="1:10" ht="35.25" customHeight="1">
      <c r="A4" s="435">
        <v>1</v>
      </c>
      <c r="B4" s="436" t="s">
        <v>207</v>
      </c>
      <c r="C4" s="437">
        <v>44866</v>
      </c>
      <c r="D4" s="436" t="s">
        <v>166</v>
      </c>
      <c r="E4" s="436" t="s">
        <v>208</v>
      </c>
      <c r="F4" s="436" t="s">
        <v>209</v>
      </c>
      <c r="G4" s="438">
        <v>37</v>
      </c>
      <c r="H4" s="46"/>
      <c r="I4" s="33"/>
    </row>
    <row r="5" spans="1:10" ht="36" customHeight="1">
      <c r="A5" s="439">
        <v>2</v>
      </c>
      <c r="B5" s="440" t="s">
        <v>210</v>
      </c>
      <c r="C5" s="441" t="s">
        <v>211</v>
      </c>
      <c r="D5" s="442" t="s">
        <v>212</v>
      </c>
      <c r="E5" s="381" t="s">
        <v>114</v>
      </c>
      <c r="F5" s="440" t="s">
        <v>213</v>
      </c>
      <c r="G5" s="443">
        <v>116.26</v>
      </c>
      <c r="H5" s="722"/>
    </row>
    <row r="6" spans="1:10" ht="21.75" customHeight="1">
      <c r="A6" s="439">
        <v>3</v>
      </c>
      <c r="B6" s="440" t="s">
        <v>214</v>
      </c>
      <c r="C6" s="441" t="s">
        <v>215</v>
      </c>
      <c r="D6" s="442" t="s">
        <v>216</v>
      </c>
      <c r="E6" s="440" t="s">
        <v>62</v>
      </c>
      <c r="F6" s="440" t="s">
        <v>209</v>
      </c>
      <c r="G6" s="444">
        <v>28</v>
      </c>
      <c r="H6" s="722"/>
    </row>
    <row r="7" spans="1:10" ht="30.75" customHeight="1">
      <c r="A7" s="439">
        <v>4</v>
      </c>
      <c r="B7" s="440" t="s">
        <v>217</v>
      </c>
      <c r="C7" s="441">
        <v>44594</v>
      </c>
      <c r="D7" s="442" t="s">
        <v>166</v>
      </c>
      <c r="E7" s="440" t="s">
        <v>62</v>
      </c>
      <c r="F7" s="440" t="s">
        <v>209</v>
      </c>
      <c r="G7" s="445">
        <v>36.5</v>
      </c>
      <c r="H7" s="722"/>
      <c r="I7" s="33"/>
      <c r="J7" s="467"/>
    </row>
    <row r="8" spans="1:10" ht="30">
      <c r="A8" s="439">
        <v>5</v>
      </c>
      <c r="B8" s="440" t="s">
        <v>218</v>
      </c>
      <c r="C8" s="441">
        <v>44775</v>
      </c>
      <c r="D8" s="442" t="s">
        <v>219</v>
      </c>
      <c r="E8" s="440" t="s">
        <v>220</v>
      </c>
      <c r="F8" s="440" t="s">
        <v>221</v>
      </c>
      <c r="G8" s="445">
        <v>18</v>
      </c>
      <c r="H8" s="46"/>
      <c r="I8" s="24"/>
    </row>
    <row r="9" spans="1:10" ht="15.75" customHeight="1">
      <c r="A9" s="725">
        <v>6</v>
      </c>
      <c r="B9" s="729" t="s">
        <v>222</v>
      </c>
      <c r="C9" s="735">
        <v>44836</v>
      </c>
      <c r="D9" s="440" t="s">
        <v>166</v>
      </c>
      <c r="E9" s="381" t="s">
        <v>191</v>
      </c>
      <c r="F9" s="440" t="s">
        <v>192</v>
      </c>
      <c r="G9" s="721">
        <v>2920</v>
      </c>
      <c r="H9" s="723"/>
    </row>
    <row r="10" spans="1:10" ht="15">
      <c r="A10" s="725"/>
      <c r="B10" s="729"/>
      <c r="C10" s="736"/>
      <c r="D10" s="440" t="s">
        <v>194</v>
      </c>
      <c r="E10" s="381" t="s">
        <v>191</v>
      </c>
      <c r="F10" s="440" t="s">
        <v>192</v>
      </c>
      <c r="G10" s="721"/>
      <c r="H10" s="723"/>
    </row>
    <row r="11" spans="1:10" ht="15">
      <c r="A11" s="725"/>
      <c r="B11" s="729"/>
      <c r="C11" s="736"/>
      <c r="D11" s="440" t="s">
        <v>166</v>
      </c>
      <c r="E11" s="381" t="s">
        <v>191</v>
      </c>
      <c r="F11" s="440" t="s">
        <v>192</v>
      </c>
      <c r="G11" s="721"/>
      <c r="H11" s="723"/>
    </row>
    <row r="12" spans="1:10" ht="15.5">
      <c r="A12" s="725"/>
      <c r="B12" s="729"/>
      <c r="C12" s="736"/>
      <c r="D12" s="440" t="s">
        <v>195</v>
      </c>
      <c r="E12" s="446" t="s">
        <v>150</v>
      </c>
      <c r="F12" s="446" t="str">
        <f>F11</f>
        <v>10 m²</v>
      </c>
      <c r="G12" s="721"/>
      <c r="H12" s="46"/>
    </row>
    <row r="13" spans="1:10" ht="15.75" customHeight="1">
      <c r="A13" s="726">
        <v>7</v>
      </c>
      <c r="B13" s="730" t="s">
        <v>223</v>
      </c>
      <c r="C13" s="737">
        <v>44867</v>
      </c>
      <c r="D13" s="448" t="s">
        <v>166</v>
      </c>
      <c r="E13" s="448" t="s">
        <v>167</v>
      </c>
      <c r="F13" s="448" t="s">
        <v>196</v>
      </c>
      <c r="G13" s="720">
        <v>985</v>
      </c>
      <c r="H13" s="724" t="s">
        <v>224</v>
      </c>
    </row>
    <row r="14" spans="1:10" ht="15">
      <c r="A14" s="726"/>
      <c r="B14" s="730"/>
      <c r="C14" s="738"/>
      <c r="D14" s="448" t="str">
        <f>D13</f>
        <v>Av. Pedro Lemos</v>
      </c>
      <c r="E14" s="448" t="s">
        <v>167</v>
      </c>
      <c r="F14" s="448" t="s">
        <v>196</v>
      </c>
      <c r="G14" s="720"/>
      <c r="H14" s="724"/>
    </row>
    <row r="15" spans="1:10" ht="15">
      <c r="A15" s="726"/>
      <c r="B15" s="730"/>
      <c r="C15" s="738"/>
      <c r="D15" s="448" t="s">
        <v>166</v>
      </c>
      <c r="E15" s="448" t="s">
        <v>167</v>
      </c>
      <c r="F15" s="448" t="s">
        <v>196</v>
      </c>
      <c r="G15" s="720"/>
      <c r="H15" s="724"/>
    </row>
    <row r="16" spans="1:10" ht="15">
      <c r="A16" s="726"/>
      <c r="B16" s="730"/>
      <c r="C16" s="738"/>
      <c r="D16" s="448" t="s">
        <v>103</v>
      </c>
      <c r="E16" s="448" t="s">
        <v>167</v>
      </c>
      <c r="F16" s="448" t="str">
        <f>F15</f>
        <v>3 m²</v>
      </c>
      <c r="G16" s="720"/>
      <c r="H16" s="724"/>
    </row>
    <row r="17" spans="1:11" ht="15">
      <c r="A17" s="726"/>
      <c r="B17" s="730"/>
      <c r="C17" s="738"/>
      <c r="D17" s="448" t="s">
        <v>197</v>
      </c>
      <c r="E17" s="448" t="s">
        <v>167</v>
      </c>
      <c r="F17" s="448" t="s">
        <v>196</v>
      </c>
      <c r="G17" s="720"/>
      <c r="H17" s="724"/>
    </row>
    <row r="18" spans="1:11" ht="39.75" customHeight="1">
      <c r="A18" s="449">
        <v>8</v>
      </c>
      <c r="B18" s="450" t="s">
        <v>225</v>
      </c>
      <c r="C18" s="451">
        <v>44807</v>
      </c>
      <c r="D18" s="450" t="s">
        <v>226</v>
      </c>
      <c r="E18" s="450" t="s">
        <v>220</v>
      </c>
      <c r="F18" s="440" t="s">
        <v>227</v>
      </c>
      <c r="G18" s="443">
        <v>16</v>
      </c>
      <c r="H18" s="46"/>
      <c r="I18" s="33"/>
    </row>
    <row r="19" spans="1:11" ht="33" customHeight="1">
      <c r="A19" s="449">
        <v>9</v>
      </c>
      <c r="B19" s="450" t="s">
        <v>228</v>
      </c>
      <c r="C19" s="441">
        <v>44868</v>
      </c>
      <c r="D19" s="450" t="s">
        <v>139</v>
      </c>
      <c r="E19" s="450" t="s">
        <v>116</v>
      </c>
      <c r="F19" s="440" t="s">
        <v>229</v>
      </c>
      <c r="G19" s="443">
        <v>24</v>
      </c>
      <c r="H19" s="46"/>
      <c r="I19" s="24"/>
    </row>
    <row r="20" spans="1:11" ht="15">
      <c r="A20" s="727">
        <v>10</v>
      </c>
      <c r="B20" s="731" t="s">
        <v>230</v>
      </c>
      <c r="C20" s="739" t="s">
        <v>231</v>
      </c>
      <c r="D20" s="450" t="s">
        <v>139</v>
      </c>
      <c r="E20" s="450" t="s">
        <v>62</v>
      </c>
      <c r="F20" s="440" t="s">
        <v>232</v>
      </c>
      <c r="G20" s="721">
        <v>62</v>
      </c>
      <c r="H20" s="46"/>
    </row>
    <row r="21" spans="1:11" ht="15">
      <c r="A21" s="728"/>
      <c r="B21" s="732"/>
      <c r="C21" s="739"/>
      <c r="D21" s="450" t="s">
        <v>233</v>
      </c>
      <c r="E21" s="450" t="s">
        <v>62</v>
      </c>
      <c r="F21" s="440" t="s">
        <v>232</v>
      </c>
      <c r="G21" s="721"/>
      <c r="H21" s="46"/>
    </row>
    <row r="22" spans="1:11" ht="38.25" customHeight="1">
      <c r="A22" s="449">
        <v>11</v>
      </c>
      <c r="B22" s="450" t="s">
        <v>234</v>
      </c>
      <c r="C22" s="452" t="s">
        <v>235</v>
      </c>
      <c r="D22" s="450" t="s">
        <v>139</v>
      </c>
      <c r="E22" s="450" t="s">
        <v>62</v>
      </c>
      <c r="F22" s="440" t="s">
        <v>232</v>
      </c>
      <c r="G22" s="443">
        <v>37</v>
      </c>
      <c r="H22" s="46"/>
      <c r="K22" s="24"/>
    </row>
    <row r="23" spans="1:11" ht="30" customHeight="1">
      <c r="A23" s="449">
        <v>12</v>
      </c>
      <c r="B23" s="450" t="s">
        <v>108</v>
      </c>
      <c r="C23" s="452" t="s">
        <v>236</v>
      </c>
      <c r="D23" s="450" t="s">
        <v>237</v>
      </c>
      <c r="E23" s="450" t="s">
        <v>116</v>
      </c>
      <c r="F23" s="440" t="s">
        <v>232</v>
      </c>
      <c r="G23" s="443">
        <v>55</v>
      </c>
      <c r="H23" s="453" t="s">
        <v>238</v>
      </c>
      <c r="I23" s="468"/>
    </row>
    <row r="24" spans="1:11" ht="30" customHeight="1">
      <c r="A24" s="727">
        <v>13</v>
      </c>
      <c r="B24" s="733" t="s">
        <v>239</v>
      </c>
      <c r="C24" s="740" t="s">
        <v>240</v>
      </c>
      <c r="D24" s="731" t="s">
        <v>241</v>
      </c>
      <c r="E24" s="450" t="s">
        <v>242</v>
      </c>
      <c r="F24" s="440" t="s">
        <v>243</v>
      </c>
      <c r="G24" s="721">
        <v>1090</v>
      </c>
      <c r="H24" s="454"/>
      <c r="I24" s="468"/>
    </row>
    <row r="25" spans="1:11" ht="30" customHeight="1">
      <c r="A25" s="728"/>
      <c r="B25" s="734"/>
      <c r="C25" s="741"/>
      <c r="D25" s="732"/>
      <c r="E25" s="455" t="s">
        <v>191</v>
      </c>
      <c r="F25" s="440" t="s">
        <v>244</v>
      </c>
      <c r="G25" s="721"/>
      <c r="H25" s="722"/>
      <c r="I25" s="468"/>
    </row>
    <row r="26" spans="1:11" ht="30" customHeight="1">
      <c r="A26" s="449">
        <v>14</v>
      </c>
      <c r="B26" s="456" t="s">
        <v>78</v>
      </c>
      <c r="C26" s="441">
        <v>44839</v>
      </c>
      <c r="D26" s="440" t="s">
        <v>245</v>
      </c>
      <c r="E26" s="450" t="s">
        <v>246</v>
      </c>
      <c r="F26" s="450" t="s">
        <v>247</v>
      </c>
      <c r="G26" s="443">
        <v>16</v>
      </c>
      <c r="H26" s="722"/>
      <c r="I26" s="468"/>
    </row>
    <row r="27" spans="1:11" ht="30" customHeight="1">
      <c r="A27" s="449">
        <v>15</v>
      </c>
      <c r="B27" s="456" t="s">
        <v>248</v>
      </c>
      <c r="C27" s="441" t="s">
        <v>249</v>
      </c>
      <c r="D27" s="440" t="s">
        <v>250</v>
      </c>
      <c r="E27" s="450" t="s">
        <v>62</v>
      </c>
      <c r="F27" s="450" t="s">
        <v>251</v>
      </c>
      <c r="G27" s="443">
        <v>43.8</v>
      </c>
      <c r="H27" s="722"/>
      <c r="I27" s="468"/>
    </row>
    <row r="28" spans="1:11" ht="30" customHeight="1">
      <c r="A28" s="449">
        <v>16</v>
      </c>
      <c r="B28" s="456" t="s">
        <v>91</v>
      </c>
      <c r="C28" s="441" t="s">
        <v>252</v>
      </c>
      <c r="D28" s="440" t="s">
        <v>253</v>
      </c>
      <c r="E28" s="450" t="s">
        <v>62</v>
      </c>
      <c r="F28" s="450" t="s">
        <v>251</v>
      </c>
      <c r="G28" s="443">
        <v>27.4</v>
      </c>
      <c r="H28" s="454"/>
      <c r="I28" s="468"/>
    </row>
    <row r="29" spans="1:11" ht="30" customHeight="1">
      <c r="A29" s="449">
        <v>17</v>
      </c>
      <c r="B29" s="456" t="s">
        <v>254</v>
      </c>
      <c r="C29" s="441" t="s">
        <v>255</v>
      </c>
      <c r="D29" s="440" t="s">
        <v>256</v>
      </c>
      <c r="E29" s="440" t="s">
        <v>62</v>
      </c>
      <c r="F29" s="450" t="s">
        <v>196</v>
      </c>
      <c r="G29" s="443">
        <v>82.13</v>
      </c>
      <c r="H29" s="454"/>
      <c r="I29" s="468"/>
      <c r="J29" s="469"/>
    </row>
    <row r="30" spans="1:11" ht="30" customHeight="1">
      <c r="A30" s="449">
        <v>18</v>
      </c>
      <c r="B30" s="456" t="s">
        <v>257</v>
      </c>
      <c r="C30" s="441">
        <v>44567</v>
      </c>
      <c r="D30" s="440" t="s">
        <v>256</v>
      </c>
      <c r="E30" s="440" t="s">
        <v>62</v>
      </c>
      <c r="F30" s="450" t="s">
        <v>258</v>
      </c>
      <c r="G30" s="443">
        <v>16.5</v>
      </c>
      <c r="H30" s="454"/>
      <c r="I30" s="468"/>
      <c r="J30" s="469"/>
    </row>
    <row r="31" spans="1:11" ht="30" customHeight="1">
      <c r="A31" s="449">
        <v>19</v>
      </c>
      <c r="B31" s="456" t="s">
        <v>257</v>
      </c>
      <c r="C31" s="441">
        <v>44567</v>
      </c>
      <c r="D31" s="440" t="s">
        <v>259</v>
      </c>
      <c r="E31" s="440" t="s">
        <v>62</v>
      </c>
      <c r="F31" s="450" t="s">
        <v>258</v>
      </c>
      <c r="G31" s="443">
        <v>16.5</v>
      </c>
      <c r="H31" s="454"/>
      <c r="I31" s="468"/>
      <c r="J31" s="469"/>
    </row>
    <row r="32" spans="1:11" ht="66" customHeight="1">
      <c r="A32" s="449">
        <v>20</v>
      </c>
      <c r="B32" s="456" t="s">
        <v>119</v>
      </c>
      <c r="C32" s="441" t="s">
        <v>260</v>
      </c>
      <c r="D32" s="440" t="s">
        <v>261</v>
      </c>
      <c r="E32" s="440" t="s">
        <v>262</v>
      </c>
      <c r="F32" s="450" t="s">
        <v>263</v>
      </c>
      <c r="G32" s="457">
        <v>1076.7</v>
      </c>
      <c r="H32" s="458"/>
      <c r="I32" s="468"/>
      <c r="J32" s="470"/>
    </row>
    <row r="33" spans="1:10" ht="30" customHeight="1">
      <c r="A33" s="459">
        <v>21</v>
      </c>
      <c r="B33" s="447" t="s">
        <v>99</v>
      </c>
      <c r="C33" s="460">
        <v>44811</v>
      </c>
      <c r="D33" s="448" t="s">
        <v>261</v>
      </c>
      <c r="E33" s="448" t="s">
        <v>167</v>
      </c>
      <c r="F33" s="461" t="s">
        <v>264</v>
      </c>
      <c r="G33" s="462">
        <v>1314</v>
      </c>
      <c r="H33" s="458"/>
      <c r="I33" s="468"/>
      <c r="J33" s="470"/>
    </row>
    <row r="34" spans="1:10" ht="30" customHeight="1">
      <c r="A34" s="449">
        <v>22</v>
      </c>
      <c r="B34" s="456" t="s">
        <v>265</v>
      </c>
      <c r="C34" s="441">
        <v>44902</v>
      </c>
      <c r="D34" s="440" t="s">
        <v>256</v>
      </c>
      <c r="E34" s="440" t="s">
        <v>167</v>
      </c>
      <c r="F34" s="450" t="s">
        <v>266</v>
      </c>
      <c r="G34" s="457">
        <v>16</v>
      </c>
      <c r="H34" s="463"/>
      <c r="I34" s="468"/>
      <c r="J34" s="470"/>
    </row>
    <row r="35" spans="1:10" ht="30" customHeight="1">
      <c r="A35" s="464">
        <v>23</v>
      </c>
      <c r="B35" s="456" t="s">
        <v>225</v>
      </c>
      <c r="C35" s="441" t="s">
        <v>267</v>
      </c>
      <c r="D35" s="440" t="s">
        <v>226</v>
      </c>
      <c r="E35" s="440" t="s">
        <v>220</v>
      </c>
      <c r="F35" s="450" t="s">
        <v>268</v>
      </c>
      <c r="G35" s="457">
        <v>16</v>
      </c>
      <c r="H35" s="463"/>
      <c r="I35" s="468"/>
      <c r="J35" s="470"/>
    </row>
    <row r="36" spans="1:10" ht="30" customHeight="1">
      <c r="A36" s="464">
        <v>24</v>
      </c>
      <c r="B36" s="440" t="s">
        <v>269</v>
      </c>
      <c r="C36" s="441" t="s">
        <v>267</v>
      </c>
      <c r="D36" s="440" t="s">
        <v>270</v>
      </c>
      <c r="E36" s="440" t="s">
        <v>220</v>
      </c>
      <c r="F36" s="450" t="s">
        <v>271</v>
      </c>
      <c r="G36" s="457">
        <v>6</v>
      </c>
      <c r="H36" s="463"/>
      <c r="I36" s="468"/>
      <c r="J36" s="470"/>
    </row>
    <row r="37" spans="1:10" ht="26.25" customHeight="1">
      <c r="A37" s="716" t="s">
        <v>198</v>
      </c>
      <c r="B37" s="717"/>
      <c r="C37" s="717"/>
      <c r="D37" s="717"/>
      <c r="E37" s="718"/>
      <c r="F37" s="465"/>
      <c r="G37" s="466">
        <f>SUM(G4:G36)</f>
        <v>8055.79</v>
      </c>
      <c r="H37" s="68"/>
      <c r="J37" s="471"/>
    </row>
    <row r="38" spans="1:10" ht="14.25" customHeight="1">
      <c r="J38" s="471"/>
    </row>
    <row r="39" spans="1:10" ht="21.75" customHeight="1">
      <c r="A39" t="s">
        <v>272</v>
      </c>
      <c r="B39" s="650" t="s">
        <v>200</v>
      </c>
      <c r="C39" s="650"/>
      <c r="D39" s="24"/>
      <c r="E39" s="24"/>
      <c r="F39" s="650" t="s">
        <v>273</v>
      </c>
      <c r="G39" s="650"/>
      <c r="J39" s="469"/>
    </row>
    <row r="40" spans="1:10" ht="78.75" customHeight="1">
      <c r="B40" s="719" t="s">
        <v>274</v>
      </c>
      <c r="C40" s="719"/>
      <c r="D40" s="24"/>
      <c r="E40" s="719" t="s">
        <v>275</v>
      </c>
      <c r="F40" s="719"/>
      <c r="G40" s="719"/>
      <c r="H40" s="719"/>
      <c r="J40" s="33"/>
    </row>
    <row r="41" spans="1:10">
      <c r="B41" s="650" t="s">
        <v>276</v>
      </c>
      <c r="C41" s="650"/>
      <c r="E41" s="650" t="s">
        <v>277</v>
      </c>
      <c r="F41" s="650"/>
      <c r="G41" s="650"/>
      <c r="H41" s="650"/>
    </row>
  </sheetData>
  <mergeCells count="29">
    <mergeCell ref="B41:C41"/>
    <mergeCell ref="E41:H41"/>
    <mergeCell ref="A9:A12"/>
    <mergeCell ref="A13:A17"/>
    <mergeCell ref="A20:A21"/>
    <mergeCell ref="A24:A25"/>
    <mergeCell ref="B9:B12"/>
    <mergeCell ref="B13:B17"/>
    <mergeCell ref="B20:B21"/>
    <mergeCell ref="B24:B25"/>
    <mergeCell ref="C9:C12"/>
    <mergeCell ref="C13:C17"/>
    <mergeCell ref="C20:C21"/>
    <mergeCell ref="C24:C25"/>
    <mergeCell ref="D24:D25"/>
    <mergeCell ref="G9:G12"/>
    <mergeCell ref="A2:H2"/>
    <mergeCell ref="A37:E37"/>
    <mergeCell ref="B39:C39"/>
    <mergeCell ref="F39:G39"/>
    <mergeCell ref="B40:C40"/>
    <mergeCell ref="E40:H40"/>
    <mergeCell ref="G13:G17"/>
    <mergeCell ref="G20:G21"/>
    <mergeCell ref="G24:G25"/>
    <mergeCell ref="H5:H7"/>
    <mergeCell ref="H9:H11"/>
    <mergeCell ref="H13:H17"/>
    <mergeCell ref="H25:H27"/>
  </mergeCells>
  <printOptions horizontalCentered="1"/>
  <pageMargins left="0.70833333333333304" right="0.70833333333333304" top="0.74791666666666701" bottom="0.74791666666666701" header="0.31458333333333299" footer="0.31458333333333299"/>
  <pageSetup scale="62" orientation="portrait" r:id="rId1"/>
  <headerFooter alignWithMargins="0"/>
  <colBreaks count="1" manualBreakCount="1">
    <brk id="8" max="38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31"/>
  <sheetViews>
    <sheetView view="pageBreakPreview" topLeftCell="A19" zoomScale="96" zoomScaleNormal="100" zoomScaleSheetLayoutView="96" workbookViewId="0">
      <selection activeCell="D26" sqref="D26:F26"/>
    </sheetView>
  </sheetViews>
  <sheetFormatPr defaultColWidth="9" defaultRowHeight="14.5"/>
  <cols>
    <col min="1" max="1" width="6" customWidth="1"/>
    <col min="2" max="2" width="31" customWidth="1"/>
    <col min="3" max="3" width="22" customWidth="1"/>
    <col min="4" max="4" width="28.54296875" customWidth="1"/>
    <col min="5" max="5" width="15.26953125" customWidth="1"/>
    <col min="6" max="6" width="17" customWidth="1"/>
    <col min="7" max="7" width="18.7265625" customWidth="1"/>
    <col min="8" max="8" width="10.453125" customWidth="1"/>
    <col min="9" max="9" width="10.7265625" customWidth="1"/>
    <col min="10" max="10" width="12.453125" customWidth="1"/>
  </cols>
  <sheetData>
    <row r="1" spans="1:11" ht="111.75" customHeight="1">
      <c r="G1" t="s">
        <v>278</v>
      </c>
    </row>
    <row r="2" spans="1:11" ht="64.5" customHeight="1">
      <c r="A2" s="743" t="s">
        <v>279</v>
      </c>
      <c r="B2" s="744"/>
      <c r="C2" s="744"/>
      <c r="D2" s="744"/>
      <c r="E2" s="744"/>
      <c r="F2" s="744"/>
      <c r="G2" s="744"/>
      <c r="H2" s="745"/>
    </row>
    <row r="3" spans="1:11" ht="31">
      <c r="A3" s="391" t="s">
        <v>3</v>
      </c>
      <c r="B3" s="392" t="s">
        <v>126</v>
      </c>
      <c r="C3" s="392" t="s">
        <v>127</v>
      </c>
      <c r="D3" s="392" t="s">
        <v>128</v>
      </c>
      <c r="E3" s="392" t="s">
        <v>129</v>
      </c>
      <c r="F3" s="392" t="s">
        <v>131</v>
      </c>
      <c r="G3" s="392" t="s">
        <v>132</v>
      </c>
      <c r="H3" s="393" t="s">
        <v>2</v>
      </c>
    </row>
    <row r="4" spans="1:11" ht="30" customHeight="1">
      <c r="A4" s="394">
        <v>1</v>
      </c>
      <c r="B4" s="395" t="s">
        <v>210</v>
      </c>
      <c r="C4" s="396" t="s">
        <v>280</v>
      </c>
      <c r="D4" s="397" t="s">
        <v>134</v>
      </c>
      <c r="E4" s="397" t="s">
        <v>281</v>
      </c>
      <c r="F4" s="395" t="s">
        <v>282</v>
      </c>
      <c r="G4" s="398">
        <v>116.62</v>
      </c>
      <c r="H4" s="399"/>
      <c r="I4" s="24"/>
    </row>
    <row r="5" spans="1:11" ht="30" customHeight="1">
      <c r="A5" s="73">
        <v>2</v>
      </c>
      <c r="B5" s="400" t="s">
        <v>283</v>
      </c>
      <c r="C5" s="401">
        <v>413610</v>
      </c>
      <c r="D5" s="66" t="s">
        <v>139</v>
      </c>
      <c r="E5" s="402" t="s">
        <v>62</v>
      </c>
      <c r="F5" s="400" t="s">
        <v>284</v>
      </c>
      <c r="G5" s="403">
        <v>14</v>
      </c>
      <c r="H5" s="404"/>
      <c r="I5" s="753"/>
    </row>
    <row r="6" spans="1:11" ht="30" customHeight="1">
      <c r="A6" s="73">
        <v>3</v>
      </c>
      <c r="B6" s="400" t="s">
        <v>285</v>
      </c>
      <c r="C6" s="401" t="s">
        <v>286</v>
      </c>
      <c r="D6" s="66" t="s">
        <v>139</v>
      </c>
      <c r="E6" s="402" t="s">
        <v>62</v>
      </c>
      <c r="F6" s="400" t="s">
        <v>284</v>
      </c>
      <c r="G6" s="403">
        <v>18.25</v>
      </c>
      <c r="H6" s="405"/>
      <c r="I6" s="753"/>
      <c r="K6" s="33"/>
    </row>
    <row r="7" spans="1:11" ht="30" customHeight="1">
      <c r="A7" s="73">
        <v>4</v>
      </c>
      <c r="B7" s="400" t="s">
        <v>287</v>
      </c>
      <c r="C7" s="401" t="s">
        <v>288</v>
      </c>
      <c r="D7" s="66" t="s">
        <v>139</v>
      </c>
      <c r="E7" s="402" t="s">
        <v>62</v>
      </c>
      <c r="F7" s="400" t="s">
        <v>289</v>
      </c>
      <c r="G7" s="403">
        <v>18</v>
      </c>
      <c r="H7" s="405"/>
      <c r="I7" s="753"/>
    </row>
    <row r="8" spans="1:11" ht="30" customHeight="1">
      <c r="A8" s="73">
        <v>5</v>
      </c>
      <c r="B8" s="400" t="s">
        <v>290</v>
      </c>
      <c r="C8" s="401">
        <v>45020</v>
      </c>
      <c r="D8" s="66" t="s">
        <v>139</v>
      </c>
      <c r="E8" s="402" t="s">
        <v>62</v>
      </c>
      <c r="F8" s="400" t="s">
        <v>284</v>
      </c>
      <c r="G8" s="403">
        <v>18</v>
      </c>
      <c r="H8" s="404"/>
      <c r="I8" s="754"/>
    </row>
    <row r="9" spans="1:11" ht="30" customHeight="1">
      <c r="A9" s="73">
        <v>6</v>
      </c>
      <c r="B9" s="406" t="s">
        <v>291</v>
      </c>
      <c r="C9" s="407" t="s">
        <v>292</v>
      </c>
      <c r="D9" s="66" t="s">
        <v>139</v>
      </c>
      <c r="E9" s="402" t="s">
        <v>62</v>
      </c>
      <c r="F9" s="400" t="s">
        <v>293</v>
      </c>
      <c r="G9" s="408">
        <v>73</v>
      </c>
      <c r="H9" s="404"/>
      <c r="I9" s="754"/>
    </row>
    <row r="10" spans="1:11" ht="30" customHeight="1">
      <c r="A10" s="73">
        <v>7</v>
      </c>
      <c r="B10" s="409" t="s">
        <v>78</v>
      </c>
      <c r="C10" s="407" t="s">
        <v>294</v>
      </c>
      <c r="D10" s="66" t="s">
        <v>295</v>
      </c>
      <c r="E10" s="402" t="s">
        <v>62</v>
      </c>
      <c r="F10" s="400" t="s">
        <v>296</v>
      </c>
      <c r="G10" s="408">
        <v>16</v>
      </c>
      <c r="H10" s="404"/>
      <c r="I10" s="754"/>
    </row>
    <row r="11" spans="1:11" ht="30" customHeight="1">
      <c r="A11" s="73">
        <v>8</v>
      </c>
      <c r="B11" s="409" t="s">
        <v>297</v>
      </c>
      <c r="C11" s="407" t="s">
        <v>298</v>
      </c>
      <c r="D11" s="410" t="s">
        <v>96</v>
      </c>
      <c r="E11" s="410" t="s">
        <v>62</v>
      </c>
      <c r="F11" s="411" t="s">
        <v>299</v>
      </c>
      <c r="G11" s="408">
        <v>41</v>
      </c>
      <c r="H11" s="404"/>
      <c r="I11" s="754"/>
    </row>
    <row r="12" spans="1:11" ht="30" customHeight="1">
      <c r="A12" s="73">
        <v>9</v>
      </c>
      <c r="B12" s="409" t="s">
        <v>300</v>
      </c>
      <c r="C12" s="407" t="s">
        <v>301</v>
      </c>
      <c r="D12" s="410" t="s">
        <v>302</v>
      </c>
      <c r="E12" s="410" t="s">
        <v>303</v>
      </c>
      <c r="F12" s="411" t="s">
        <v>284</v>
      </c>
      <c r="G12" s="408">
        <v>14</v>
      </c>
      <c r="H12" s="405"/>
      <c r="I12" s="754"/>
    </row>
    <row r="13" spans="1:11" ht="30" customHeight="1">
      <c r="A13" s="73">
        <v>10</v>
      </c>
      <c r="B13" s="409" t="s">
        <v>304</v>
      </c>
      <c r="C13" s="407" t="s">
        <v>301</v>
      </c>
      <c r="D13" s="410" t="s">
        <v>305</v>
      </c>
      <c r="E13" s="410" t="s">
        <v>62</v>
      </c>
      <c r="F13" s="411" t="s">
        <v>306</v>
      </c>
      <c r="G13" s="408">
        <v>27.4</v>
      </c>
      <c r="H13" s="405"/>
      <c r="I13" s="754"/>
    </row>
    <row r="14" spans="1:11" ht="30" customHeight="1">
      <c r="A14" s="73">
        <v>11</v>
      </c>
      <c r="B14" s="409" t="s">
        <v>17</v>
      </c>
      <c r="C14" s="407" t="s">
        <v>301</v>
      </c>
      <c r="D14" s="410" t="s">
        <v>307</v>
      </c>
      <c r="E14" s="410" t="s">
        <v>116</v>
      </c>
      <c r="F14" s="411" t="s">
        <v>232</v>
      </c>
      <c r="G14" s="408">
        <v>55</v>
      </c>
      <c r="H14" s="405"/>
      <c r="I14" s="754"/>
    </row>
    <row r="15" spans="1:11" ht="30" customHeight="1">
      <c r="A15" s="750">
        <v>12</v>
      </c>
      <c r="B15" s="751" t="s">
        <v>308</v>
      </c>
      <c r="C15" s="407" t="s">
        <v>309</v>
      </c>
      <c r="D15" s="410" t="s">
        <v>104</v>
      </c>
      <c r="E15" s="410" t="s">
        <v>303</v>
      </c>
      <c r="F15" s="411" t="s">
        <v>310</v>
      </c>
      <c r="G15" s="752">
        <f>913+177</f>
        <v>1090</v>
      </c>
      <c r="H15" s="405"/>
      <c r="I15" s="754"/>
    </row>
    <row r="16" spans="1:11" ht="30" customHeight="1">
      <c r="A16" s="750"/>
      <c r="B16" s="751"/>
      <c r="C16" s="407" t="s">
        <v>309</v>
      </c>
      <c r="D16" s="410" t="s">
        <v>104</v>
      </c>
      <c r="E16" s="410" t="s">
        <v>311</v>
      </c>
      <c r="F16" s="411" t="s">
        <v>244</v>
      </c>
      <c r="G16" s="752"/>
      <c r="H16" s="405"/>
      <c r="I16" s="754"/>
    </row>
    <row r="17" spans="1:12" ht="30" customHeight="1">
      <c r="A17" s="73">
        <v>13</v>
      </c>
      <c r="B17" s="412" t="s">
        <v>312</v>
      </c>
      <c r="C17" s="407" t="s">
        <v>313</v>
      </c>
      <c r="D17" s="410" t="str">
        <f>D16</f>
        <v>Beco</v>
      </c>
      <c r="E17" s="410" t="s">
        <v>220</v>
      </c>
      <c r="F17" s="411" t="s">
        <v>314</v>
      </c>
      <c r="G17" s="408">
        <v>361.39</v>
      </c>
      <c r="H17" s="405"/>
      <c r="I17" s="754"/>
    </row>
    <row r="18" spans="1:12" ht="30" customHeight="1">
      <c r="A18" s="73">
        <v>14</v>
      </c>
      <c r="B18" s="412" t="s">
        <v>315</v>
      </c>
      <c r="C18" s="407" t="s">
        <v>316</v>
      </c>
      <c r="D18" s="410" t="s">
        <v>219</v>
      </c>
      <c r="E18" s="410" t="s">
        <v>220</v>
      </c>
      <c r="F18" s="411" t="s">
        <v>221</v>
      </c>
      <c r="G18" s="408">
        <v>18</v>
      </c>
      <c r="H18" s="405"/>
      <c r="I18" s="24"/>
    </row>
    <row r="19" spans="1:12" ht="30" customHeight="1">
      <c r="A19" s="73">
        <v>15</v>
      </c>
      <c r="B19" s="412" t="s">
        <v>317</v>
      </c>
      <c r="C19" s="407" t="s">
        <v>318</v>
      </c>
      <c r="D19" s="66" t="s">
        <v>139</v>
      </c>
      <c r="E19" s="410" t="s">
        <v>116</v>
      </c>
      <c r="F19" s="411" t="s">
        <v>319</v>
      </c>
      <c r="G19" s="408">
        <v>46</v>
      </c>
      <c r="H19" s="413"/>
      <c r="I19" s="24"/>
    </row>
    <row r="20" spans="1:12" ht="30" customHeight="1">
      <c r="A20" s="73">
        <v>16</v>
      </c>
      <c r="B20" s="412" t="s">
        <v>320</v>
      </c>
      <c r="C20" s="407">
        <v>45114</v>
      </c>
      <c r="D20" s="66" t="s">
        <v>321</v>
      </c>
      <c r="E20" s="410" t="str">
        <f>E13</f>
        <v>Faixas</v>
      </c>
      <c r="F20" s="411"/>
      <c r="G20" s="408">
        <v>27.4</v>
      </c>
      <c r="H20" s="413"/>
      <c r="I20" s="24"/>
    </row>
    <row r="21" spans="1:12" ht="30" customHeight="1">
      <c r="A21" s="73">
        <v>17</v>
      </c>
      <c r="B21" s="412" t="s">
        <v>119</v>
      </c>
      <c r="C21" s="407" t="s">
        <v>322</v>
      </c>
      <c r="D21" s="66" t="s">
        <v>323</v>
      </c>
      <c r="E21" s="410" t="s">
        <v>323</v>
      </c>
      <c r="F21" s="411" t="s">
        <v>263</v>
      </c>
      <c r="G21" s="414">
        <v>1207.8</v>
      </c>
      <c r="H21" s="415"/>
      <c r="I21" s="24"/>
    </row>
    <row r="22" spans="1:12" ht="30" customHeight="1">
      <c r="A22" s="73">
        <v>18</v>
      </c>
      <c r="B22" s="412" t="s">
        <v>324</v>
      </c>
      <c r="C22" s="407" t="s">
        <v>325</v>
      </c>
      <c r="D22" s="66" t="s">
        <v>139</v>
      </c>
      <c r="E22" s="410" t="s">
        <v>62</v>
      </c>
      <c r="F22" s="411" t="s">
        <v>326</v>
      </c>
      <c r="G22" s="408">
        <v>110</v>
      </c>
      <c r="H22" s="415"/>
      <c r="I22" s="24"/>
    </row>
    <row r="23" spans="1:12" ht="30" customHeight="1">
      <c r="A23" s="73"/>
      <c r="B23" s="416" t="s">
        <v>327</v>
      </c>
      <c r="C23" s="417">
        <v>45087</v>
      </c>
      <c r="D23" s="66"/>
      <c r="E23" s="410"/>
      <c r="F23" s="411" t="s">
        <v>263</v>
      </c>
      <c r="G23" s="408">
        <v>18</v>
      </c>
      <c r="H23" s="404"/>
      <c r="I23" s="24"/>
    </row>
    <row r="24" spans="1:12" ht="30" customHeight="1">
      <c r="A24" s="73">
        <v>19</v>
      </c>
      <c r="B24" s="412" t="s">
        <v>328</v>
      </c>
      <c r="C24" s="407" t="s">
        <v>329</v>
      </c>
      <c r="D24" s="66" t="s">
        <v>323</v>
      </c>
      <c r="E24" s="410" t="s">
        <v>167</v>
      </c>
      <c r="F24" s="411" t="s">
        <v>330</v>
      </c>
      <c r="G24" s="408">
        <v>584</v>
      </c>
      <c r="H24" s="404"/>
      <c r="I24" s="24"/>
      <c r="J24" s="69">
        <v>1344</v>
      </c>
      <c r="L24" s="69">
        <f>J24/4</f>
        <v>336</v>
      </c>
    </row>
    <row r="25" spans="1:12" ht="30" customHeight="1">
      <c r="A25" s="73">
        <v>20</v>
      </c>
      <c r="B25" s="418" t="s">
        <v>331</v>
      </c>
      <c r="C25" s="417" t="s">
        <v>332</v>
      </c>
      <c r="D25" s="66" t="s">
        <v>139</v>
      </c>
      <c r="E25" s="410" t="s">
        <v>62</v>
      </c>
      <c r="F25" s="411" t="s">
        <v>333</v>
      </c>
      <c r="G25" s="408">
        <v>51.25</v>
      </c>
      <c r="H25" s="415"/>
      <c r="I25" s="24"/>
    </row>
    <row r="26" spans="1:12" ht="30" customHeight="1">
      <c r="A26" s="419">
        <v>21</v>
      </c>
      <c r="B26" s="420" t="s">
        <v>21</v>
      </c>
      <c r="C26" s="421">
        <v>45179</v>
      </c>
      <c r="D26" s="422" t="s">
        <v>334</v>
      </c>
      <c r="E26" s="423" t="s">
        <v>335</v>
      </c>
      <c r="F26" s="424" t="s">
        <v>336</v>
      </c>
      <c r="G26" s="425">
        <v>912.5</v>
      </c>
      <c r="H26" s="415"/>
      <c r="J26" s="33"/>
    </row>
    <row r="27" spans="1:12" ht="36.75" customHeight="1">
      <c r="A27" s="746" t="s">
        <v>198</v>
      </c>
      <c r="B27" s="747"/>
      <c r="C27" s="747"/>
      <c r="D27" s="747"/>
      <c r="E27" s="747"/>
      <c r="F27" s="748"/>
      <c r="G27" s="426">
        <f>SUM(G4:G26)</f>
        <v>4837.6099999999997</v>
      </c>
      <c r="H27" s="427"/>
      <c r="I27" s="33"/>
    </row>
    <row r="29" spans="1:12">
      <c r="A29" s="660" t="s">
        <v>200</v>
      </c>
      <c r="B29" s="660"/>
      <c r="C29" s="428"/>
      <c r="D29" s="749" t="s">
        <v>337</v>
      </c>
      <c r="E29" s="749"/>
      <c r="F29" s="660" t="s">
        <v>273</v>
      </c>
      <c r="G29" s="660"/>
      <c r="H29" s="660"/>
    </row>
    <row r="30" spans="1:12" ht="46.5" customHeight="1">
      <c r="A30" s="755" t="s">
        <v>274</v>
      </c>
      <c r="B30" s="755"/>
      <c r="C30" s="429"/>
      <c r="D30" s="756" t="s">
        <v>203</v>
      </c>
      <c r="E30" s="756"/>
      <c r="F30" s="755" t="s">
        <v>275</v>
      </c>
      <c r="G30" s="755"/>
      <c r="H30" s="755"/>
    </row>
    <row r="31" spans="1:12">
      <c r="A31" s="742" t="s">
        <v>276</v>
      </c>
      <c r="B31" s="742"/>
      <c r="C31" s="430"/>
      <c r="D31" s="742" t="s">
        <v>338</v>
      </c>
      <c r="E31" s="742"/>
      <c r="F31" s="742" t="s">
        <v>277</v>
      </c>
      <c r="G31" s="742"/>
      <c r="H31" s="742"/>
    </row>
  </sheetData>
  <mergeCells count="17">
    <mergeCell ref="I5:I7"/>
    <mergeCell ref="I8:I10"/>
    <mergeCell ref="I11:I17"/>
    <mergeCell ref="A30:B30"/>
    <mergeCell ref="D30:E30"/>
    <mergeCell ref="F30:H30"/>
    <mergeCell ref="A31:B31"/>
    <mergeCell ref="D31:E31"/>
    <mergeCell ref="F31:H31"/>
    <mergeCell ref="A2:H2"/>
    <mergeCell ref="A27:F27"/>
    <mergeCell ref="A29:B29"/>
    <mergeCell ref="D29:E29"/>
    <mergeCell ref="F29:H29"/>
    <mergeCell ref="A15:A16"/>
    <mergeCell ref="B15:B16"/>
    <mergeCell ref="G15:G16"/>
  </mergeCells>
  <printOptions horizontalCentered="1"/>
  <pageMargins left="0.69930555555555596" right="0.69930555555555596" top="0.75" bottom="0.75" header="0.3" footer="0.3"/>
  <pageSetup scale="60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191"/>
  <sheetViews>
    <sheetView view="pageBreakPreview" zoomScale="95" zoomScaleNormal="100" zoomScaleSheetLayoutView="95" workbookViewId="0">
      <selection activeCell="B23" sqref="B23"/>
    </sheetView>
  </sheetViews>
  <sheetFormatPr defaultColWidth="9" defaultRowHeight="14.5"/>
  <cols>
    <col min="1" max="1" width="6" style="95" customWidth="1"/>
    <col min="2" max="2" width="43.453125" style="95" customWidth="1"/>
    <col min="3" max="3" width="14.453125" style="95" customWidth="1"/>
    <col min="4" max="4" width="22" style="95" customWidth="1"/>
    <col min="5" max="6" width="15.7265625" style="95" customWidth="1"/>
    <col min="7" max="7" width="16.26953125" style="127" customWidth="1"/>
    <col min="8" max="8" width="22.7265625" style="95" customWidth="1"/>
    <col min="9" max="9" width="14.81640625" customWidth="1"/>
    <col min="10" max="10" width="11" customWidth="1"/>
    <col min="11" max="11" width="14.54296875" customWidth="1"/>
    <col min="12" max="12" width="11" customWidth="1"/>
    <col min="13" max="13" width="13.453125" customWidth="1"/>
    <col min="14" max="14" width="23" customWidth="1"/>
  </cols>
  <sheetData>
    <row r="1" spans="1:9" ht="83.25" customHeight="1">
      <c r="G1" s="127" t="s">
        <v>278</v>
      </c>
    </row>
    <row r="2" spans="1:9" ht="45" customHeight="1">
      <c r="A2" s="743" t="s">
        <v>339</v>
      </c>
      <c r="B2" s="744"/>
      <c r="C2" s="744"/>
      <c r="D2" s="744"/>
      <c r="E2" s="744"/>
      <c r="F2" s="744"/>
      <c r="G2" s="744"/>
      <c r="H2" s="745"/>
    </row>
    <row r="3" spans="1:9" ht="31">
      <c r="A3" s="128" t="s">
        <v>3</v>
      </c>
      <c r="B3" s="129" t="s">
        <v>126</v>
      </c>
      <c r="C3" s="130" t="s">
        <v>127</v>
      </c>
      <c r="D3" s="129" t="s">
        <v>128</v>
      </c>
      <c r="E3" s="130" t="s">
        <v>340</v>
      </c>
      <c r="F3" s="129" t="s">
        <v>131</v>
      </c>
      <c r="G3" s="131" t="s">
        <v>132</v>
      </c>
      <c r="H3" s="132" t="s">
        <v>2</v>
      </c>
    </row>
    <row r="4" spans="1:9" ht="21" customHeight="1">
      <c r="A4" s="147">
        <v>1</v>
      </c>
      <c r="B4" s="148" t="s">
        <v>341</v>
      </c>
      <c r="C4" s="149">
        <v>45292</v>
      </c>
      <c r="D4" s="150" t="s">
        <v>342</v>
      </c>
      <c r="E4" s="150" t="s">
        <v>343</v>
      </c>
      <c r="F4" s="151" t="s">
        <v>344</v>
      </c>
      <c r="G4" s="152">
        <v>28</v>
      </c>
      <c r="H4" s="153" t="s">
        <v>345</v>
      </c>
      <c r="I4" s="69">
        <v>28</v>
      </c>
    </row>
    <row r="5" spans="1:9" s="145" customFormat="1" ht="30" customHeight="1">
      <c r="A5" s="154">
        <v>2</v>
      </c>
      <c r="B5" s="155" t="s">
        <v>346</v>
      </c>
      <c r="C5" s="156">
        <v>45352</v>
      </c>
      <c r="D5" s="157" t="s">
        <v>347</v>
      </c>
      <c r="E5" s="157" t="s">
        <v>62</v>
      </c>
      <c r="F5" s="158" t="s">
        <v>293</v>
      </c>
      <c r="G5" s="159">
        <v>54.75</v>
      </c>
      <c r="H5" s="160" t="s">
        <v>345</v>
      </c>
      <c r="I5" s="240">
        <f>G5+G6</f>
        <v>448.95</v>
      </c>
    </row>
    <row r="6" spans="1:9" s="145" customFormat="1" ht="30" customHeight="1">
      <c r="A6" s="154">
        <v>3</v>
      </c>
      <c r="B6" s="161" t="s">
        <v>348</v>
      </c>
      <c r="C6" s="162">
        <v>45364</v>
      </c>
      <c r="D6" s="163" t="s">
        <v>349</v>
      </c>
      <c r="E6" s="163" t="s">
        <v>343</v>
      </c>
      <c r="F6" s="158" t="s">
        <v>350</v>
      </c>
      <c r="G6" s="164">
        <v>394.2</v>
      </c>
      <c r="H6" s="160" t="s">
        <v>345</v>
      </c>
    </row>
    <row r="7" spans="1:9" ht="30" customHeight="1">
      <c r="A7" s="165">
        <v>4</v>
      </c>
      <c r="B7" s="166" t="s">
        <v>351</v>
      </c>
      <c r="C7" s="167">
        <v>45385</v>
      </c>
      <c r="D7" s="168" t="s">
        <v>139</v>
      </c>
      <c r="E7" s="168" t="s">
        <v>62</v>
      </c>
      <c r="F7" s="169" t="s">
        <v>352</v>
      </c>
      <c r="G7" s="170">
        <v>18</v>
      </c>
      <c r="H7" s="171" t="s">
        <v>345</v>
      </c>
      <c r="I7" s="69">
        <f>G7+G8+G9+G10</f>
        <v>188.26</v>
      </c>
    </row>
    <row r="8" spans="1:9" ht="30" customHeight="1">
      <c r="A8" s="165">
        <v>5</v>
      </c>
      <c r="B8" s="166" t="s">
        <v>210</v>
      </c>
      <c r="C8" s="167">
        <v>45397</v>
      </c>
      <c r="D8" s="168" t="s">
        <v>353</v>
      </c>
      <c r="E8" s="168" t="s">
        <v>114</v>
      </c>
      <c r="F8" s="169" t="s">
        <v>213</v>
      </c>
      <c r="G8" s="170">
        <v>116.26</v>
      </c>
      <c r="H8" s="171" t="s">
        <v>345</v>
      </c>
    </row>
    <row r="9" spans="1:9" ht="30" customHeight="1">
      <c r="A9" s="165">
        <v>6</v>
      </c>
      <c r="B9" s="166" t="s">
        <v>354</v>
      </c>
      <c r="C9" s="167">
        <v>45411</v>
      </c>
      <c r="D9" s="168" t="s">
        <v>355</v>
      </c>
      <c r="E9" s="168" t="s">
        <v>62</v>
      </c>
      <c r="F9" s="169" t="s">
        <v>344</v>
      </c>
      <c r="G9" s="170">
        <v>27</v>
      </c>
      <c r="H9" s="171" t="s">
        <v>345</v>
      </c>
    </row>
    <row r="10" spans="1:9" ht="30" customHeight="1">
      <c r="A10" s="165">
        <v>7</v>
      </c>
      <c r="B10" s="166" t="s">
        <v>230</v>
      </c>
      <c r="C10" s="167">
        <v>45394</v>
      </c>
      <c r="D10" s="168" t="s">
        <v>139</v>
      </c>
      <c r="E10" s="168" t="s">
        <v>62</v>
      </c>
      <c r="F10" s="169" t="s">
        <v>344</v>
      </c>
      <c r="G10" s="170">
        <v>27</v>
      </c>
      <c r="H10" s="171" t="s">
        <v>345</v>
      </c>
    </row>
    <row r="11" spans="1:9" ht="30" customHeight="1">
      <c r="A11" s="172">
        <v>8</v>
      </c>
      <c r="B11" s="173" t="s">
        <v>308</v>
      </c>
      <c r="C11" s="174">
        <v>45428</v>
      </c>
      <c r="D11" s="175" t="s">
        <v>356</v>
      </c>
      <c r="E11" s="175" t="s">
        <v>357</v>
      </c>
      <c r="F11" s="176" t="s">
        <v>358</v>
      </c>
      <c r="G11" s="177">
        <v>1090</v>
      </c>
      <c r="H11" s="178" t="s">
        <v>345</v>
      </c>
      <c r="I11" s="69">
        <f>G11+G12+G13+G14+G15+G16+G17+G18+G19+G20+G21+G22+G23+G24</f>
        <v>1586.0500000000002</v>
      </c>
    </row>
    <row r="12" spans="1:9" ht="30" customHeight="1">
      <c r="A12" s="172">
        <v>9</v>
      </c>
      <c r="B12" s="173" t="s">
        <v>359</v>
      </c>
      <c r="C12" s="174">
        <f>C11</f>
        <v>45428</v>
      </c>
      <c r="D12" s="175" t="str">
        <f>D10</f>
        <v>Ave.Pedro Lemos</v>
      </c>
      <c r="E12" s="175" t="s">
        <v>62</v>
      </c>
      <c r="F12" s="176" t="s">
        <v>344</v>
      </c>
      <c r="G12" s="177">
        <v>36.5</v>
      </c>
      <c r="H12" s="178" t="s">
        <v>345</v>
      </c>
    </row>
    <row r="13" spans="1:9" ht="30" customHeight="1">
      <c r="A13" s="172">
        <v>10</v>
      </c>
      <c r="B13" s="173" t="s">
        <v>98</v>
      </c>
      <c r="C13" s="174">
        <v>45429</v>
      </c>
      <c r="D13" s="175" t="s">
        <v>360</v>
      </c>
      <c r="E13" s="175" t="s">
        <v>62</v>
      </c>
      <c r="F13" s="176" t="s">
        <v>344</v>
      </c>
      <c r="G13" s="177">
        <v>27.4</v>
      </c>
      <c r="H13" s="178" t="s">
        <v>345</v>
      </c>
    </row>
    <row r="14" spans="1:9" ht="30" customHeight="1">
      <c r="A14" s="172">
        <v>11</v>
      </c>
      <c r="B14" s="173" t="s">
        <v>361</v>
      </c>
      <c r="C14" s="174">
        <v>45433</v>
      </c>
      <c r="D14" s="175" t="str">
        <f>D12</f>
        <v>Ave.Pedro Lemos</v>
      </c>
      <c r="E14" s="175" t="s">
        <v>62</v>
      </c>
      <c r="F14" s="176" t="s">
        <v>344</v>
      </c>
      <c r="G14" s="177">
        <v>36.5</v>
      </c>
      <c r="H14" s="178" t="s">
        <v>345</v>
      </c>
    </row>
    <row r="15" spans="1:9" ht="30" customHeight="1">
      <c r="A15" s="172">
        <v>12</v>
      </c>
      <c r="B15" s="173" t="s">
        <v>362</v>
      </c>
      <c r="C15" s="174">
        <v>45434</v>
      </c>
      <c r="D15" s="175" t="str">
        <f t="shared" ref="D15" si="0">D14</f>
        <v>Ave.Pedro Lemos</v>
      </c>
      <c r="E15" s="175" t="str">
        <f>E14</f>
        <v>Faixas</v>
      </c>
      <c r="F15" s="176" t="s">
        <v>352</v>
      </c>
      <c r="G15" s="177">
        <v>18.25</v>
      </c>
      <c r="H15" s="178" t="s">
        <v>345</v>
      </c>
    </row>
    <row r="16" spans="1:9" ht="30" customHeight="1">
      <c r="A16" s="172">
        <v>13</v>
      </c>
      <c r="B16" s="179" t="s">
        <v>363</v>
      </c>
      <c r="C16" s="174">
        <v>45434</v>
      </c>
      <c r="D16" s="175" t="str">
        <f>D15</f>
        <v>Ave.Pedro Lemos</v>
      </c>
      <c r="E16" s="175" t="str">
        <f>E15</f>
        <v>Faixas</v>
      </c>
      <c r="F16" s="176" t="s">
        <v>293</v>
      </c>
      <c r="G16" s="177">
        <v>73</v>
      </c>
      <c r="H16" s="178" t="s">
        <v>345</v>
      </c>
    </row>
    <row r="17" spans="1:9" ht="30" customHeight="1">
      <c r="A17" s="172">
        <v>14</v>
      </c>
      <c r="B17" s="180" t="s">
        <v>364</v>
      </c>
      <c r="C17" s="181">
        <v>45434</v>
      </c>
      <c r="D17" s="182" t="str">
        <f>D16</f>
        <v>Ave.Pedro Lemos</v>
      </c>
      <c r="E17" s="182" t="str">
        <f>E16</f>
        <v>Faixas</v>
      </c>
      <c r="F17" s="183" t="s">
        <v>365</v>
      </c>
      <c r="G17" s="184">
        <v>77</v>
      </c>
      <c r="H17" s="185" t="s">
        <v>345</v>
      </c>
    </row>
    <row r="18" spans="1:9" ht="30" customHeight="1">
      <c r="A18" s="186">
        <v>15</v>
      </c>
      <c r="B18" s="187" t="s">
        <v>366</v>
      </c>
      <c r="C18" s="188" t="s">
        <v>367</v>
      </c>
      <c r="D18" s="189" t="str">
        <f>D17</f>
        <v>Ave.Pedro Lemos</v>
      </c>
      <c r="E18" s="189" t="str">
        <f>E17</f>
        <v>Faixas</v>
      </c>
      <c r="F18" s="190" t="s">
        <v>232</v>
      </c>
      <c r="G18" s="191">
        <v>37</v>
      </c>
      <c r="H18" s="192" t="s">
        <v>345</v>
      </c>
    </row>
    <row r="19" spans="1:9" ht="30" customHeight="1">
      <c r="A19" s="193">
        <v>16</v>
      </c>
      <c r="B19" s="587" t="s">
        <v>368</v>
      </c>
      <c r="C19" s="194" t="s">
        <v>367</v>
      </c>
      <c r="D19" s="195" t="s">
        <v>307</v>
      </c>
      <c r="E19" s="196" t="s">
        <v>116</v>
      </c>
      <c r="F19" s="176" t="s">
        <v>369</v>
      </c>
      <c r="G19" s="177">
        <v>55</v>
      </c>
      <c r="H19" s="178" t="s">
        <v>345</v>
      </c>
    </row>
    <row r="20" spans="1:9" ht="30" customHeight="1">
      <c r="A20" s="172">
        <v>17</v>
      </c>
      <c r="B20" s="197" t="s">
        <v>370</v>
      </c>
      <c r="C20" s="174" t="s">
        <v>371</v>
      </c>
      <c r="D20" s="175" t="str">
        <f>D18</f>
        <v>Ave.Pedro Lemos</v>
      </c>
      <c r="E20" s="175" t="str">
        <f>E17</f>
        <v>Faixas</v>
      </c>
      <c r="F20" s="176" t="s">
        <v>232</v>
      </c>
      <c r="G20" s="177">
        <v>18</v>
      </c>
      <c r="H20" s="178" t="s">
        <v>345</v>
      </c>
    </row>
    <row r="21" spans="1:9" ht="30" customHeight="1">
      <c r="A21" s="172">
        <v>18</v>
      </c>
      <c r="B21" s="197" t="s">
        <v>91</v>
      </c>
      <c r="C21" s="174" t="s">
        <v>371</v>
      </c>
      <c r="D21" s="175" t="s">
        <v>305</v>
      </c>
      <c r="E21" s="198" t="str">
        <f t="shared" ref="E21" si="1">E20</f>
        <v>Faixas</v>
      </c>
      <c r="F21" s="176" t="s">
        <v>372</v>
      </c>
      <c r="G21" s="177">
        <v>27.4</v>
      </c>
      <c r="H21" s="178" t="s">
        <v>345</v>
      </c>
    </row>
    <row r="22" spans="1:9" ht="30" customHeight="1">
      <c r="A22" s="172">
        <v>19</v>
      </c>
      <c r="B22" s="197" t="s">
        <v>373</v>
      </c>
      <c r="C22" s="174">
        <v>45439</v>
      </c>
      <c r="D22" s="175" t="str">
        <f>D20</f>
        <v>Ave.Pedro Lemos</v>
      </c>
      <c r="E22" s="175" t="str">
        <f>E21</f>
        <v>Faixas</v>
      </c>
      <c r="F22" s="176" t="s">
        <v>232</v>
      </c>
      <c r="G22" s="177">
        <v>35</v>
      </c>
      <c r="H22" s="178" t="s">
        <v>345</v>
      </c>
    </row>
    <row r="23" spans="1:9" ht="30" customHeight="1">
      <c r="A23" s="172">
        <v>20</v>
      </c>
      <c r="B23" s="197" t="s">
        <v>374</v>
      </c>
      <c r="C23" s="174">
        <v>45440</v>
      </c>
      <c r="D23" s="175" t="str">
        <f t="shared" ref="D23" si="2">D22</f>
        <v>Ave.Pedro Lemos</v>
      </c>
      <c r="E23" s="175" t="str">
        <f>E22</f>
        <v>Faixas</v>
      </c>
      <c r="F23" s="199" t="s">
        <v>232</v>
      </c>
      <c r="G23" s="177">
        <v>37</v>
      </c>
      <c r="H23" s="178" t="s">
        <v>345</v>
      </c>
    </row>
    <row r="24" spans="1:9" ht="30" customHeight="1">
      <c r="A24" s="172">
        <v>21</v>
      </c>
      <c r="B24" s="197" t="s">
        <v>375</v>
      </c>
      <c r="C24" s="174">
        <v>45441</v>
      </c>
      <c r="D24" s="175" t="str">
        <f t="shared" ref="D24:D29" si="3">D23</f>
        <v>Ave.Pedro Lemos</v>
      </c>
      <c r="E24" s="175" t="str">
        <f>E23</f>
        <v>Faixas</v>
      </c>
      <c r="F24" s="176" t="s">
        <v>369</v>
      </c>
      <c r="G24" s="177">
        <v>18</v>
      </c>
      <c r="H24" s="178" t="s">
        <v>345</v>
      </c>
    </row>
    <row r="25" spans="1:9" ht="30" customHeight="1">
      <c r="A25" s="200">
        <v>22</v>
      </c>
      <c r="B25" s="201" t="s">
        <v>376</v>
      </c>
      <c r="C25" s="202">
        <v>45446</v>
      </c>
      <c r="D25" s="203" t="str">
        <f t="shared" si="3"/>
        <v>Ave.Pedro Lemos</v>
      </c>
      <c r="E25" s="203" t="str">
        <f>E24</f>
        <v>Faixas</v>
      </c>
      <c r="F25" s="204" t="s">
        <v>169</v>
      </c>
      <c r="G25" s="205">
        <v>49</v>
      </c>
      <c r="H25" s="206" t="s">
        <v>345</v>
      </c>
      <c r="I25" s="69">
        <f>G25+G26+G27+G28+G29+G30+G31+G32+G33+G34+G35+G36+G37+G38+G39+G40+G41+G42+G43+G44+G45+G46+G47+G48+G49+G50+G51+G52+G53+G54+G55+G56+G57+G58+G59+G60+G61+G62+G63+G64+G65+G66</f>
        <v>1328.68</v>
      </c>
    </row>
    <row r="26" spans="1:9" ht="30" customHeight="1">
      <c r="A26" s="200">
        <v>23</v>
      </c>
      <c r="B26" s="201" t="s">
        <v>377</v>
      </c>
      <c r="C26" s="202">
        <f>C25</f>
        <v>45446</v>
      </c>
      <c r="D26" s="203" t="str">
        <f t="shared" si="3"/>
        <v>Ave.Pedro Lemos</v>
      </c>
      <c r="E26" s="203" t="str">
        <f>E25</f>
        <v>Faixas</v>
      </c>
      <c r="F26" s="204" t="s">
        <v>284</v>
      </c>
      <c r="G26" s="205">
        <v>18</v>
      </c>
      <c r="H26" s="206" t="s">
        <v>345</v>
      </c>
    </row>
    <row r="27" spans="1:9" ht="30" customHeight="1">
      <c r="A27" s="200">
        <v>24</v>
      </c>
      <c r="B27" s="201" t="s">
        <v>378</v>
      </c>
      <c r="C27" s="202">
        <f>C26</f>
        <v>45446</v>
      </c>
      <c r="D27" s="203" t="str">
        <f t="shared" si="3"/>
        <v>Ave.Pedro Lemos</v>
      </c>
      <c r="E27" s="203" t="str">
        <f t="shared" ref="E27" si="4">E26</f>
        <v>Faixas</v>
      </c>
      <c r="F27" s="204" t="s">
        <v>196</v>
      </c>
      <c r="G27" s="205">
        <v>82.15</v>
      </c>
      <c r="H27" s="206" t="s">
        <v>345</v>
      </c>
    </row>
    <row r="28" spans="1:9" ht="30" customHeight="1">
      <c r="A28" s="200">
        <v>25</v>
      </c>
      <c r="B28" s="588" t="s">
        <v>379</v>
      </c>
      <c r="C28" s="202">
        <v>45447</v>
      </c>
      <c r="D28" s="203" t="str">
        <f t="shared" si="3"/>
        <v>Ave.Pedro Lemos</v>
      </c>
      <c r="E28" s="203" t="str">
        <f>E27</f>
        <v>Faixas</v>
      </c>
      <c r="F28" s="204" t="s">
        <v>380</v>
      </c>
      <c r="G28" s="205">
        <v>44</v>
      </c>
      <c r="H28" s="206" t="s">
        <v>345</v>
      </c>
    </row>
    <row r="29" spans="1:9" ht="30" customHeight="1">
      <c r="A29" s="200">
        <v>26</v>
      </c>
      <c r="B29" s="201" t="s">
        <v>381</v>
      </c>
      <c r="C29" s="202">
        <v>45448</v>
      </c>
      <c r="D29" s="203" t="str">
        <f t="shared" si="3"/>
        <v>Ave.Pedro Lemos</v>
      </c>
      <c r="E29" s="203" t="str">
        <f>E28</f>
        <v>Faixas</v>
      </c>
      <c r="F29" s="204" t="s">
        <v>232</v>
      </c>
      <c r="G29" s="205">
        <v>37</v>
      </c>
      <c r="H29" s="206" t="s">
        <v>345</v>
      </c>
    </row>
    <row r="30" spans="1:9" ht="30" customHeight="1">
      <c r="A30" s="200">
        <v>27</v>
      </c>
      <c r="B30" s="201" t="s">
        <v>382</v>
      </c>
      <c r="C30" s="202">
        <v>45448</v>
      </c>
      <c r="D30" s="207" t="s">
        <v>383</v>
      </c>
      <c r="E30" s="203" t="str">
        <f>E28</f>
        <v>Faixas</v>
      </c>
      <c r="F30" s="208" t="s">
        <v>179</v>
      </c>
      <c r="G30" s="205">
        <v>73</v>
      </c>
      <c r="H30" s="206" t="s">
        <v>345</v>
      </c>
    </row>
    <row r="31" spans="1:9" ht="30" customHeight="1">
      <c r="A31" s="200">
        <v>28</v>
      </c>
      <c r="B31" s="201" t="s">
        <v>384</v>
      </c>
      <c r="C31" s="202">
        <v>45449</v>
      </c>
      <c r="D31" s="203" t="str">
        <f>D28</f>
        <v>Ave.Pedro Lemos</v>
      </c>
      <c r="E31" s="203" t="str">
        <f t="shared" ref="E31:E38" si="5">E30</f>
        <v>Faixas</v>
      </c>
      <c r="F31" s="204" t="s">
        <v>369</v>
      </c>
      <c r="G31" s="205">
        <v>14</v>
      </c>
      <c r="H31" s="206" t="s">
        <v>345</v>
      </c>
    </row>
    <row r="32" spans="1:9" ht="30" customHeight="1">
      <c r="A32" s="200">
        <v>29</v>
      </c>
      <c r="B32" s="209" t="s">
        <v>385</v>
      </c>
      <c r="C32" s="210">
        <v>45450</v>
      </c>
      <c r="D32" s="211" t="str">
        <f t="shared" ref="D32" si="6">D31</f>
        <v>Ave.Pedro Lemos</v>
      </c>
      <c r="E32" s="211" t="str">
        <f t="shared" si="5"/>
        <v>Faixas</v>
      </c>
      <c r="F32" s="212" t="s">
        <v>232</v>
      </c>
      <c r="G32" s="213">
        <v>37</v>
      </c>
      <c r="H32" s="214" t="s">
        <v>345</v>
      </c>
    </row>
    <row r="33" spans="1:8" ht="30" customHeight="1">
      <c r="A33" s="215">
        <v>30</v>
      </c>
      <c r="B33" s="216" t="s">
        <v>386</v>
      </c>
      <c r="C33" s="217">
        <v>45450</v>
      </c>
      <c r="D33" s="218" t="str">
        <f>D32</f>
        <v>Ave.Pedro Lemos</v>
      </c>
      <c r="E33" s="218" t="str">
        <f t="shared" si="5"/>
        <v>Faixas</v>
      </c>
      <c r="F33" s="219" t="s">
        <v>232</v>
      </c>
      <c r="G33" s="220">
        <f>G32</f>
        <v>37</v>
      </c>
      <c r="H33" s="221" t="s">
        <v>345</v>
      </c>
    </row>
    <row r="34" spans="1:8" ht="30" customHeight="1">
      <c r="A34" s="222">
        <v>31</v>
      </c>
      <c r="B34" s="223" t="s">
        <v>387</v>
      </c>
      <c r="C34" s="224">
        <v>45454</v>
      </c>
      <c r="D34" s="225" t="str">
        <f>D33</f>
        <v>Ave.Pedro Lemos</v>
      </c>
      <c r="E34" s="225" t="str">
        <f t="shared" si="5"/>
        <v>Faixas</v>
      </c>
      <c r="F34" s="204" t="s">
        <v>232</v>
      </c>
      <c r="G34" s="205">
        <v>37</v>
      </c>
      <c r="H34" s="206" t="s">
        <v>345</v>
      </c>
    </row>
    <row r="35" spans="1:8" ht="30" customHeight="1">
      <c r="A35" s="200">
        <v>32</v>
      </c>
      <c r="B35" s="201" t="s">
        <v>385</v>
      </c>
      <c r="C35" s="202">
        <v>45454</v>
      </c>
      <c r="D35" s="203" t="str">
        <f>D34</f>
        <v>Ave.Pedro Lemos</v>
      </c>
      <c r="E35" s="203" t="str">
        <f t="shared" si="5"/>
        <v>Faixas</v>
      </c>
      <c r="F35" s="208" t="s">
        <v>232</v>
      </c>
      <c r="G35" s="205">
        <v>37</v>
      </c>
      <c r="H35" s="206" t="s">
        <v>345</v>
      </c>
    </row>
    <row r="36" spans="1:8" ht="30" customHeight="1">
      <c r="A36" s="200">
        <v>33</v>
      </c>
      <c r="B36" s="201" t="s">
        <v>388</v>
      </c>
      <c r="C36" s="202">
        <v>45454</v>
      </c>
      <c r="D36" s="203" t="str">
        <f>D35</f>
        <v>Ave.Pedro Lemos</v>
      </c>
      <c r="E36" s="203" t="str">
        <f t="shared" si="5"/>
        <v>Faixas</v>
      </c>
      <c r="F36" s="204" t="s">
        <v>232</v>
      </c>
      <c r="G36" s="205">
        <v>27.4</v>
      </c>
      <c r="H36" s="206" t="s">
        <v>345</v>
      </c>
    </row>
    <row r="37" spans="1:8" ht="30" customHeight="1">
      <c r="A37" s="200">
        <v>34</v>
      </c>
      <c r="B37" s="588" t="s">
        <v>389</v>
      </c>
      <c r="C37" s="202">
        <v>45454</v>
      </c>
      <c r="D37" s="207" t="s">
        <v>383</v>
      </c>
      <c r="E37" s="203" t="str">
        <f t="shared" si="5"/>
        <v>Faixas</v>
      </c>
      <c r="F37" s="204" t="s">
        <v>390</v>
      </c>
      <c r="G37" s="205">
        <v>16.5</v>
      </c>
      <c r="H37" s="206" t="s">
        <v>345</v>
      </c>
    </row>
    <row r="38" spans="1:8" ht="30" customHeight="1">
      <c r="A38" s="200">
        <v>35</v>
      </c>
      <c r="B38" s="588" t="s">
        <v>391</v>
      </c>
      <c r="C38" s="202">
        <v>45454</v>
      </c>
      <c r="D38" s="203" t="s">
        <v>256</v>
      </c>
      <c r="E38" s="203" t="str">
        <f t="shared" si="5"/>
        <v>Faixas</v>
      </c>
      <c r="F38" s="204" t="s">
        <v>390</v>
      </c>
      <c r="G38" s="205">
        <v>16.5</v>
      </c>
      <c r="H38" s="206" t="s">
        <v>345</v>
      </c>
    </row>
    <row r="39" spans="1:8" ht="35.25" customHeight="1">
      <c r="A39" s="200">
        <v>36</v>
      </c>
      <c r="B39" s="588" t="s">
        <v>392</v>
      </c>
      <c r="C39" s="202">
        <v>45454</v>
      </c>
      <c r="D39" s="207" t="s">
        <v>393</v>
      </c>
      <c r="E39" s="203" t="s">
        <v>220</v>
      </c>
      <c r="F39" s="204" t="s">
        <v>314</v>
      </c>
      <c r="G39" s="205">
        <v>46</v>
      </c>
      <c r="H39" s="206" t="s">
        <v>345</v>
      </c>
    </row>
    <row r="40" spans="1:8" ht="30" customHeight="1">
      <c r="A40" s="200">
        <v>37</v>
      </c>
      <c r="B40" s="201" t="s">
        <v>394</v>
      </c>
      <c r="C40" s="202">
        <v>45455</v>
      </c>
      <c r="D40" s="203" t="str">
        <f>D36</f>
        <v>Ave.Pedro Lemos</v>
      </c>
      <c r="E40" s="203" t="str">
        <f>E38</f>
        <v>Faixas</v>
      </c>
      <c r="F40" s="208" t="s">
        <v>232</v>
      </c>
      <c r="G40" s="205">
        <v>37</v>
      </c>
      <c r="H40" s="206" t="s">
        <v>345</v>
      </c>
    </row>
    <row r="41" spans="1:8" ht="30" customHeight="1">
      <c r="A41" s="200">
        <v>38</v>
      </c>
      <c r="B41" s="201" t="s">
        <v>395</v>
      </c>
      <c r="C41" s="202">
        <v>45455</v>
      </c>
      <c r="D41" s="203" t="str">
        <f>D40</f>
        <v>Ave.Pedro Lemos</v>
      </c>
      <c r="E41" s="203" t="str">
        <f>E40</f>
        <v>Faixas</v>
      </c>
      <c r="F41" s="204" t="s">
        <v>396</v>
      </c>
      <c r="G41" s="205">
        <v>23.5</v>
      </c>
      <c r="H41" s="206" t="s">
        <v>345</v>
      </c>
    </row>
    <row r="42" spans="1:8" ht="30" customHeight="1">
      <c r="A42" s="200">
        <v>39</v>
      </c>
      <c r="B42" s="588" t="s">
        <v>397</v>
      </c>
      <c r="C42" s="202">
        <v>45456</v>
      </c>
      <c r="D42" s="203" t="str">
        <f>D41</f>
        <v>Ave.Pedro Lemos</v>
      </c>
      <c r="E42" s="203" t="str">
        <f>E41</f>
        <v>Faixas</v>
      </c>
      <c r="F42" s="204" t="s">
        <v>398</v>
      </c>
      <c r="G42" s="205">
        <v>38</v>
      </c>
      <c r="H42" s="206" t="s">
        <v>345</v>
      </c>
    </row>
    <row r="43" spans="1:8" ht="30" customHeight="1">
      <c r="A43" s="200">
        <v>40</v>
      </c>
      <c r="B43" s="201" t="s">
        <v>399</v>
      </c>
      <c r="C43" s="202">
        <v>45463</v>
      </c>
      <c r="D43" s="203" t="s">
        <v>400</v>
      </c>
      <c r="E43" s="203" t="str">
        <f t="shared" ref="E43" si="7">E42</f>
        <v>Faixas</v>
      </c>
      <c r="F43" s="204" t="s">
        <v>401</v>
      </c>
      <c r="G43" s="205">
        <v>21</v>
      </c>
      <c r="H43" s="206" t="s">
        <v>345</v>
      </c>
    </row>
    <row r="44" spans="1:8" ht="30" customHeight="1">
      <c r="A44" s="200">
        <v>41</v>
      </c>
      <c r="B44" s="201" t="s">
        <v>402</v>
      </c>
      <c r="C44" s="202">
        <f t="shared" ref="C44" si="8">C43</f>
        <v>45463</v>
      </c>
      <c r="D44" s="203" t="str">
        <f>D43</f>
        <v>Rua Merkadu Gleno</v>
      </c>
      <c r="E44" s="203" t="str">
        <f>E43</f>
        <v>Faixas</v>
      </c>
      <c r="F44" s="204" t="str">
        <f>F43</f>
        <v>0,75 m²</v>
      </c>
      <c r="G44" s="205">
        <v>21</v>
      </c>
      <c r="H44" s="206" t="s">
        <v>345</v>
      </c>
    </row>
    <row r="45" spans="1:8" ht="30" customHeight="1">
      <c r="A45" s="200">
        <v>42</v>
      </c>
      <c r="B45" s="201" t="s">
        <v>403</v>
      </c>
      <c r="C45" s="202">
        <f t="shared" ref="C45:E46" si="9">C44</f>
        <v>45463</v>
      </c>
      <c r="D45" s="203" t="str">
        <f t="shared" si="9"/>
        <v>Rua Merkadu Gleno</v>
      </c>
      <c r="E45" s="203" t="str">
        <f t="shared" si="9"/>
        <v>Faixas</v>
      </c>
      <c r="F45" s="208" t="s">
        <v>404</v>
      </c>
      <c r="G45" s="205">
        <v>21</v>
      </c>
      <c r="H45" s="206" t="s">
        <v>345</v>
      </c>
    </row>
    <row r="46" spans="1:8" ht="30" customHeight="1">
      <c r="A46" s="200">
        <v>43</v>
      </c>
      <c r="B46" s="201" t="s">
        <v>405</v>
      </c>
      <c r="C46" s="202">
        <f t="shared" si="9"/>
        <v>45463</v>
      </c>
      <c r="D46" s="203" t="str">
        <f t="shared" si="9"/>
        <v>Rua Merkadu Gleno</v>
      </c>
      <c r="E46" s="203" t="str">
        <f t="shared" si="9"/>
        <v>Faixas</v>
      </c>
      <c r="F46" s="204" t="s">
        <v>401</v>
      </c>
      <c r="G46" s="205">
        <v>21</v>
      </c>
      <c r="H46" s="206" t="s">
        <v>345</v>
      </c>
    </row>
    <row r="47" spans="1:8" ht="30" customHeight="1">
      <c r="A47" s="200">
        <v>44</v>
      </c>
      <c r="B47" s="201" t="s">
        <v>406</v>
      </c>
      <c r="C47" s="202">
        <v>45464</v>
      </c>
      <c r="D47" s="203" t="str">
        <f>D40</f>
        <v>Ave.Pedro Lemos</v>
      </c>
      <c r="E47" s="203" t="str">
        <f t="shared" ref="E47:E53" si="10">E46</f>
        <v>Faixas</v>
      </c>
      <c r="F47" s="204" t="s">
        <v>232</v>
      </c>
      <c r="G47" s="205">
        <v>37</v>
      </c>
      <c r="H47" s="206" t="s">
        <v>345</v>
      </c>
    </row>
    <row r="48" spans="1:8" ht="30" customHeight="1">
      <c r="A48" s="200">
        <v>45</v>
      </c>
      <c r="B48" s="226" t="s">
        <v>407</v>
      </c>
      <c r="C48" s="202">
        <v>45464</v>
      </c>
      <c r="D48" s="203" t="str">
        <f>D47</f>
        <v>Ave.Pedro Lemos</v>
      </c>
      <c r="E48" s="203" t="str">
        <f t="shared" si="10"/>
        <v>Faixas</v>
      </c>
      <c r="F48" s="208" t="s">
        <v>232</v>
      </c>
      <c r="G48" s="205">
        <v>37</v>
      </c>
      <c r="H48" s="206" t="s">
        <v>345</v>
      </c>
    </row>
    <row r="49" spans="1:10" ht="30" customHeight="1">
      <c r="A49" s="200">
        <v>46</v>
      </c>
      <c r="B49" s="227" t="s">
        <v>408</v>
      </c>
      <c r="C49" s="228">
        <v>45464</v>
      </c>
      <c r="D49" s="229" t="str">
        <f>D48</f>
        <v>Ave.Pedro Lemos</v>
      </c>
      <c r="E49" s="229" t="str">
        <f t="shared" si="10"/>
        <v>Faixas</v>
      </c>
      <c r="F49" s="230" t="s">
        <v>232</v>
      </c>
      <c r="G49" s="231">
        <v>37</v>
      </c>
      <c r="H49" s="232" t="s">
        <v>345</v>
      </c>
    </row>
    <row r="50" spans="1:10" ht="30" customHeight="1">
      <c r="A50" s="215">
        <v>47</v>
      </c>
      <c r="B50" s="233" t="s">
        <v>409</v>
      </c>
      <c r="C50" s="217">
        <v>45467</v>
      </c>
      <c r="D50" s="218" t="str">
        <f>D44</f>
        <v>Rua Merkadu Gleno</v>
      </c>
      <c r="E50" s="218" t="str">
        <f t="shared" si="10"/>
        <v>Faixas</v>
      </c>
      <c r="F50" s="219" t="s">
        <v>401</v>
      </c>
      <c r="G50" s="220">
        <v>21</v>
      </c>
      <c r="H50" s="221" t="s">
        <v>345</v>
      </c>
    </row>
    <row r="51" spans="1:10" ht="30" customHeight="1">
      <c r="A51" s="222">
        <v>48</v>
      </c>
      <c r="B51" s="234" t="s">
        <v>410</v>
      </c>
      <c r="C51" s="224">
        <v>45467</v>
      </c>
      <c r="D51" s="225" t="str">
        <f>D49</f>
        <v>Ave.Pedro Lemos</v>
      </c>
      <c r="E51" s="225" t="str">
        <f t="shared" si="10"/>
        <v>Faixas</v>
      </c>
      <c r="F51" s="204" t="s">
        <v>411</v>
      </c>
      <c r="G51" s="205">
        <v>47</v>
      </c>
      <c r="H51" s="206" t="s">
        <v>345</v>
      </c>
    </row>
    <row r="52" spans="1:10" ht="30" customHeight="1">
      <c r="A52" s="200">
        <v>49</v>
      </c>
      <c r="B52" s="226" t="s">
        <v>412</v>
      </c>
      <c r="C52" s="202">
        <v>45469</v>
      </c>
      <c r="D52" s="203" t="str">
        <f>D46</f>
        <v>Rua Merkadu Gleno</v>
      </c>
      <c r="E52" s="203" t="str">
        <f t="shared" si="10"/>
        <v>Faixas</v>
      </c>
      <c r="F52" s="204" t="s">
        <v>232</v>
      </c>
      <c r="G52" s="205">
        <v>27</v>
      </c>
      <c r="H52" s="206" t="s">
        <v>345</v>
      </c>
    </row>
    <row r="53" spans="1:10" ht="30" customHeight="1">
      <c r="A53" s="200">
        <v>50</v>
      </c>
      <c r="B53" s="226" t="s">
        <v>413</v>
      </c>
      <c r="C53" s="202">
        <v>45470</v>
      </c>
      <c r="D53" s="203" t="str">
        <f>D51</f>
        <v>Ave.Pedro Lemos</v>
      </c>
      <c r="E53" s="203" t="str">
        <f t="shared" si="10"/>
        <v>Faixas</v>
      </c>
      <c r="F53" s="208" t="s">
        <v>401</v>
      </c>
      <c r="G53" s="205">
        <v>27</v>
      </c>
      <c r="H53" s="206" t="s">
        <v>345</v>
      </c>
    </row>
    <row r="54" spans="1:10" ht="30" customHeight="1">
      <c r="A54" s="200">
        <v>51</v>
      </c>
      <c r="B54" s="226" t="s">
        <v>414</v>
      </c>
      <c r="C54" s="202">
        <v>45471</v>
      </c>
      <c r="D54" s="203" t="s">
        <v>415</v>
      </c>
      <c r="E54" s="203" t="s">
        <v>62</v>
      </c>
      <c r="F54" s="204" t="s">
        <v>369</v>
      </c>
      <c r="G54" s="205">
        <v>18</v>
      </c>
      <c r="H54" s="235" t="s">
        <v>345</v>
      </c>
    </row>
    <row r="55" spans="1:10" ht="30" customHeight="1">
      <c r="A55" s="200">
        <v>52</v>
      </c>
      <c r="B55" s="226" t="s">
        <v>416</v>
      </c>
      <c r="C55" s="202">
        <v>45471</v>
      </c>
      <c r="D55" s="203" t="s">
        <v>415</v>
      </c>
      <c r="E55" s="203" t="s">
        <v>62</v>
      </c>
      <c r="F55" s="204" t="s">
        <v>258</v>
      </c>
      <c r="G55" s="205">
        <v>22</v>
      </c>
      <c r="H55" s="235" t="s">
        <v>345</v>
      </c>
    </row>
    <row r="56" spans="1:10" ht="30" customHeight="1">
      <c r="A56" s="200">
        <v>53</v>
      </c>
      <c r="B56" s="226" t="s">
        <v>417</v>
      </c>
      <c r="C56" s="202">
        <v>45471</v>
      </c>
      <c r="D56" s="203" t="s">
        <v>415</v>
      </c>
      <c r="E56" s="203" t="s">
        <v>62</v>
      </c>
      <c r="F56" s="204" t="s">
        <v>258</v>
      </c>
      <c r="G56" s="205">
        <v>22</v>
      </c>
      <c r="H56" s="235" t="s">
        <v>345</v>
      </c>
    </row>
    <row r="57" spans="1:10" ht="30" customHeight="1">
      <c r="A57" s="200">
        <v>54</v>
      </c>
      <c r="B57" s="226" t="s">
        <v>418</v>
      </c>
      <c r="C57" s="202">
        <v>45471</v>
      </c>
      <c r="D57" s="203" t="s">
        <v>415</v>
      </c>
      <c r="E57" s="203" t="s">
        <v>62</v>
      </c>
      <c r="F57" s="204" t="s">
        <v>258</v>
      </c>
      <c r="G57" s="205">
        <v>22</v>
      </c>
      <c r="H57" s="235" t="s">
        <v>345</v>
      </c>
    </row>
    <row r="58" spans="1:10" ht="30" customHeight="1">
      <c r="A58" s="200">
        <v>55</v>
      </c>
      <c r="B58" s="226" t="s">
        <v>419</v>
      </c>
      <c r="C58" s="202">
        <v>45471</v>
      </c>
      <c r="D58" s="203" t="s">
        <v>415</v>
      </c>
      <c r="E58" s="203" t="s">
        <v>62</v>
      </c>
      <c r="F58" s="204" t="s">
        <v>232</v>
      </c>
      <c r="G58" s="205">
        <v>37</v>
      </c>
      <c r="H58" s="235" t="s">
        <v>345</v>
      </c>
    </row>
    <row r="59" spans="1:10" ht="30" customHeight="1">
      <c r="A59" s="200">
        <v>56</v>
      </c>
      <c r="B59" s="236" t="s">
        <v>420</v>
      </c>
      <c r="C59" s="202">
        <v>45471</v>
      </c>
      <c r="D59" s="203" t="s">
        <v>415</v>
      </c>
      <c r="E59" s="203" t="s">
        <v>62</v>
      </c>
      <c r="F59" s="204" t="s">
        <v>369</v>
      </c>
      <c r="G59" s="205">
        <v>18</v>
      </c>
      <c r="H59" s="235" t="s">
        <v>345</v>
      </c>
    </row>
    <row r="60" spans="1:10" ht="30" customHeight="1">
      <c r="A60" s="200">
        <v>57</v>
      </c>
      <c r="B60" s="236" t="s">
        <v>421</v>
      </c>
      <c r="C60" s="202">
        <v>45471</v>
      </c>
      <c r="D60" s="203" t="s">
        <v>400</v>
      </c>
      <c r="E60" s="203" t="s">
        <v>62</v>
      </c>
      <c r="F60" s="204" t="s">
        <v>344</v>
      </c>
      <c r="G60" s="205">
        <v>27</v>
      </c>
      <c r="H60" s="235" t="s">
        <v>345</v>
      </c>
    </row>
    <row r="61" spans="1:10" ht="30" customHeight="1">
      <c r="A61" s="200">
        <v>58</v>
      </c>
      <c r="B61" s="236" t="s">
        <v>422</v>
      </c>
      <c r="C61" s="202">
        <v>45471</v>
      </c>
      <c r="D61" s="203" t="s">
        <v>415</v>
      </c>
      <c r="E61" s="203" t="s">
        <v>62</v>
      </c>
      <c r="F61" s="204" t="s">
        <v>369</v>
      </c>
      <c r="G61" s="205">
        <v>18</v>
      </c>
      <c r="H61" s="235" t="s">
        <v>345</v>
      </c>
    </row>
    <row r="62" spans="1:10" ht="30" customHeight="1">
      <c r="A62" s="200">
        <v>59</v>
      </c>
      <c r="B62" s="236" t="s">
        <v>423</v>
      </c>
      <c r="C62" s="202">
        <v>45471</v>
      </c>
      <c r="D62" s="203" t="s">
        <v>424</v>
      </c>
      <c r="E62" s="237" t="s">
        <v>62</v>
      </c>
      <c r="F62" s="204" t="s">
        <v>344</v>
      </c>
      <c r="G62" s="205">
        <v>27.38</v>
      </c>
      <c r="H62" s="235" t="s">
        <v>345</v>
      </c>
      <c r="J62" s="241"/>
    </row>
    <row r="63" spans="1:10" ht="30" customHeight="1">
      <c r="A63" s="200">
        <v>60</v>
      </c>
      <c r="B63" s="236" t="s">
        <v>425</v>
      </c>
      <c r="C63" s="202">
        <v>45471</v>
      </c>
      <c r="D63" s="203" t="s">
        <v>400</v>
      </c>
      <c r="E63" s="237" t="s">
        <v>62</v>
      </c>
      <c r="F63" s="208" t="s">
        <v>426</v>
      </c>
      <c r="G63" s="238">
        <v>21</v>
      </c>
      <c r="H63" s="235" t="s">
        <v>345</v>
      </c>
    </row>
    <row r="64" spans="1:10" ht="30" customHeight="1">
      <c r="A64" s="200">
        <v>61</v>
      </c>
      <c r="B64" s="239" t="s">
        <v>427</v>
      </c>
      <c r="C64" s="202">
        <v>45471</v>
      </c>
      <c r="D64" s="203" t="s">
        <v>415</v>
      </c>
      <c r="E64" s="203" t="s">
        <v>62</v>
      </c>
      <c r="F64" s="204" t="s">
        <v>369</v>
      </c>
      <c r="G64" s="205">
        <v>18.25</v>
      </c>
      <c r="H64" s="235" t="s">
        <v>345</v>
      </c>
    </row>
    <row r="65" spans="1:9" ht="30" customHeight="1">
      <c r="A65" s="200">
        <v>62</v>
      </c>
      <c r="B65" s="239" t="s">
        <v>428</v>
      </c>
      <c r="C65" s="202">
        <v>45471</v>
      </c>
      <c r="D65" s="203" t="s">
        <v>415</v>
      </c>
      <c r="E65" s="203" t="s">
        <v>62</v>
      </c>
      <c r="F65" s="242" t="str">
        <f>F64</f>
        <v>0,50 m²</v>
      </c>
      <c r="G65" s="243">
        <v>18</v>
      </c>
      <c r="H65" s="235" t="s">
        <v>345</v>
      </c>
    </row>
    <row r="66" spans="1:9" ht="36" customHeight="1">
      <c r="A66" s="200">
        <v>63</v>
      </c>
      <c r="B66" s="589" t="s">
        <v>429</v>
      </c>
      <c r="C66" s="228">
        <v>45471</v>
      </c>
      <c r="D66" s="229" t="str">
        <f t="shared" ref="D66" si="11">D65</f>
        <v>Avenida Pedro Lemos</v>
      </c>
      <c r="E66" s="229" t="str">
        <f t="shared" ref="E66" si="12">E65</f>
        <v>Faixas</v>
      </c>
      <c r="F66" s="244" t="s">
        <v>179</v>
      </c>
      <c r="G66" s="245">
        <v>73</v>
      </c>
      <c r="H66" s="246" t="s">
        <v>345</v>
      </c>
    </row>
    <row r="67" spans="1:9" ht="30" customHeight="1">
      <c r="A67" s="129">
        <v>64</v>
      </c>
      <c r="B67" s="247" t="s">
        <v>430</v>
      </c>
      <c r="C67" s="248">
        <v>45474</v>
      </c>
      <c r="D67" s="249" t="str">
        <f t="shared" ref="D67" si="13">D65</f>
        <v>Avenida Pedro Lemos</v>
      </c>
      <c r="E67" s="250" t="str">
        <f>E65</f>
        <v>Faixas</v>
      </c>
      <c r="F67" s="251" t="str">
        <f>F65</f>
        <v>0,50 m²</v>
      </c>
      <c r="G67" s="252">
        <v>18</v>
      </c>
      <c r="H67" s="253" t="s">
        <v>345</v>
      </c>
      <c r="I67" s="69">
        <f>G67+G68+G69+G70+G71+G72+G73+G74+G75+G76</f>
        <v>228</v>
      </c>
    </row>
    <row r="68" spans="1:9" ht="30" customHeight="1">
      <c r="A68" s="254">
        <v>65</v>
      </c>
      <c r="B68" s="255" t="s">
        <v>431</v>
      </c>
      <c r="C68" s="256">
        <f>C67</f>
        <v>45474</v>
      </c>
      <c r="D68" s="257" t="str">
        <f>D67</f>
        <v>Avenida Pedro Lemos</v>
      </c>
      <c r="E68" s="258" t="str">
        <f>E67</f>
        <v>Faixas</v>
      </c>
      <c r="F68" s="259" t="s">
        <v>232</v>
      </c>
      <c r="G68" s="260">
        <v>37</v>
      </c>
      <c r="H68" s="261" t="s">
        <v>345</v>
      </c>
    </row>
    <row r="69" spans="1:9" ht="30" customHeight="1">
      <c r="A69" s="262">
        <v>66</v>
      </c>
      <c r="B69" s="263" t="s">
        <v>432</v>
      </c>
      <c r="C69" s="264">
        <v>45474</v>
      </c>
      <c r="D69" s="265" t="str">
        <f>D68</f>
        <v>Avenida Pedro Lemos</v>
      </c>
      <c r="E69" s="266" t="str">
        <f>E68</f>
        <v>Faixas</v>
      </c>
      <c r="F69" s="267" t="s">
        <v>369</v>
      </c>
      <c r="G69" s="268">
        <v>18</v>
      </c>
      <c r="H69" s="269" t="s">
        <v>345</v>
      </c>
    </row>
    <row r="70" spans="1:9" ht="30" customHeight="1">
      <c r="A70" s="262">
        <v>67</v>
      </c>
      <c r="B70" s="270" t="s">
        <v>433</v>
      </c>
      <c r="C70" s="271">
        <v>45475</v>
      </c>
      <c r="D70" s="265" t="str">
        <f>D68</f>
        <v>Avenida Pedro Lemos</v>
      </c>
      <c r="E70" s="266" t="str">
        <f>E68</f>
        <v>Faixas</v>
      </c>
      <c r="F70" s="272" t="str">
        <f>F61</f>
        <v>0,50 m²</v>
      </c>
      <c r="G70" s="268">
        <v>18</v>
      </c>
      <c r="H70" s="273" t="s">
        <v>345</v>
      </c>
    </row>
    <row r="71" spans="1:9" ht="30" customHeight="1">
      <c r="A71" s="262">
        <v>68</v>
      </c>
      <c r="B71" s="263" t="s">
        <v>434</v>
      </c>
      <c r="C71" s="264">
        <f>C70</f>
        <v>45475</v>
      </c>
      <c r="D71" s="274" t="str">
        <f t="shared" ref="D71" si="14">D70</f>
        <v>Avenida Pedro Lemos</v>
      </c>
      <c r="E71" s="275" t="str">
        <f>E70</f>
        <v>Faixas</v>
      </c>
      <c r="F71" s="276" t="str">
        <f>F70</f>
        <v>0,50 m²</v>
      </c>
      <c r="G71" s="277">
        <f>G70</f>
        <v>18</v>
      </c>
      <c r="H71" s="269" t="str">
        <f>H70</f>
        <v>Entrega Ona Sertifikadu</v>
      </c>
    </row>
    <row r="72" spans="1:9" ht="30" customHeight="1">
      <c r="A72" s="262">
        <v>69</v>
      </c>
      <c r="B72" s="263" t="s">
        <v>435</v>
      </c>
      <c r="C72" s="264">
        <v>45475</v>
      </c>
      <c r="D72" s="274" t="str">
        <f t="shared" ref="D72" si="15">D71</f>
        <v>Avenida Pedro Lemos</v>
      </c>
      <c r="E72" s="275" t="str">
        <f>E70</f>
        <v>Faixas</v>
      </c>
      <c r="F72" s="276" t="s">
        <v>436</v>
      </c>
      <c r="G72" s="277">
        <v>44</v>
      </c>
      <c r="H72" s="269" t="str">
        <f>H71</f>
        <v>Entrega Ona Sertifikadu</v>
      </c>
    </row>
    <row r="73" spans="1:9" ht="30" customHeight="1">
      <c r="A73" s="262">
        <v>70</v>
      </c>
      <c r="B73" s="263" t="s">
        <v>437</v>
      </c>
      <c r="C73" s="264">
        <v>45477</v>
      </c>
      <c r="D73" s="274" t="str">
        <f t="shared" ref="D73:D78" si="16">D72</f>
        <v>Avenida Pedro Lemos</v>
      </c>
      <c r="E73" s="275" t="str">
        <f t="shared" ref="E73" si="17">E72</f>
        <v>Faixas</v>
      </c>
      <c r="F73" s="276" t="s">
        <v>369</v>
      </c>
      <c r="G73" s="277">
        <v>18</v>
      </c>
      <c r="H73" s="269" t="str">
        <f>H72</f>
        <v>Entrega Ona Sertifikadu</v>
      </c>
    </row>
    <row r="74" spans="1:9" ht="30" customHeight="1">
      <c r="A74" s="262">
        <v>71</v>
      </c>
      <c r="B74" s="278" t="s">
        <v>438</v>
      </c>
      <c r="C74" s="264">
        <f t="shared" ref="C74" si="18">C73</f>
        <v>45477</v>
      </c>
      <c r="D74" s="274" t="str">
        <f t="shared" si="16"/>
        <v>Avenida Pedro Lemos</v>
      </c>
      <c r="E74" s="275" t="str">
        <f>E73</f>
        <v>Faixas</v>
      </c>
      <c r="F74" s="276" t="str">
        <f>F73</f>
        <v>0,50 m²</v>
      </c>
      <c r="G74" s="277">
        <f>G73</f>
        <v>18</v>
      </c>
      <c r="H74" s="269" t="str">
        <f t="shared" ref="H74" si="19">H73</f>
        <v>Entrega Ona Sertifikadu</v>
      </c>
    </row>
    <row r="75" spans="1:9" ht="30" customHeight="1">
      <c r="A75" s="262">
        <v>72</v>
      </c>
      <c r="B75" s="263" t="s">
        <v>439</v>
      </c>
      <c r="C75" s="264">
        <v>45478</v>
      </c>
      <c r="D75" s="274" t="str">
        <f t="shared" si="16"/>
        <v>Avenida Pedro Lemos</v>
      </c>
      <c r="E75" s="275" t="str">
        <f>E74</f>
        <v>Faixas</v>
      </c>
      <c r="F75" s="276" t="s">
        <v>426</v>
      </c>
      <c r="G75" s="277">
        <v>21</v>
      </c>
      <c r="H75" s="269" t="str">
        <f t="shared" ref="H75:H85" si="20">H74</f>
        <v>Entrega Ona Sertifikadu</v>
      </c>
    </row>
    <row r="76" spans="1:9" ht="27.75" customHeight="1">
      <c r="A76" s="262">
        <v>73</v>
      </c>
      <c r="B76" s="279" t="s">
        <v>440</v>
      </c>
      <c r="C76" s="280">
        <v>45478</v>
      </c>
      <c r="D76" s="281" t="str">
        <f t="shared" si="16"/>
        <v>Avenida Pedro Lemos</v>
      </c>
      <c r="E76" s="282" t="str">
        <f>E75</f>
        <v>Faixas</v>
      </c>
      <c r="F76" s="283" t="s">
        <v>369</v>
      </c>
      <c r="G76" s="284">
        <v>18</v>
      </c>
      <c r="H76" s="285" t="str">
        <f t="shared" si="20"/>
        <v>Entrega Ona Sertifikadu</v>
      </c>
    </row>
    <row r="77" spans="1:9" ht="30" customHeight="1">
      <c r="A77" s="262">
        <v>74</v>
      </c>
      <c r="B77" s="286" t="s">
        <v>441</v>
      </c>
      <c r="C77" s="287">
        <v>45481</v>
      </c>
      <c r="D77" s="288" t="str">
        <f t="shared" si="16"/>
        <v>Avenida Pedro Lemos</v>
      </c>
      <c r="E77" s="289" t="str">
        <f>E76</f>
        <v>Faixas</v>
      </c>
      <c r="F77" s="290" t="s">
        <v>369</v>
      </c>
      <c r="G77" s="291">
        <v>18</v>
      </c>
      <c r="H77" s="292" t="str">
        <f t="shared" si="20"/>
        <v>Entrega Ona Sertifikadu</v>
      </c>
      <c r="I77" s="69">
        <f>SUM(G77:G140)</f>
        <v>2221</v>
      </c>
    </row>
    <row r="78" spans="1:9" ht="30" customHeight="1">
      <c r="A78" s="262">
        <v>75</v>
      </c>
      <c r="B78" s="591" t="s">
        <v>442</v>
      </c>
      <c r="C78" s="294">
        <v>45481</v>
      </c>
      <c r="D78" s="288" t="str">
        <f t="shared" si="16"/>
        <v>Avenida Pedro Lemos</v>
      </c>
      <c r="E78" s="289" t="str">
        <f>E77</f>
        <v>Faixas</v>
      </c>
      <c r="F78" s="295" t="s">
        <v>232</v>
      </c>
      <c r="G78" s="296">
        <v>37</v>
      </c>
      <c r="H78" s="297" t="str">
        <f t="shared" si="20"/>
        <v>Entrega Ona Sertifikadu</v>
      </c>
    </row>
    <row r="79" spans="1:9" ht="30" customHeight="1">
      <c r="A79" s="262">
        <v>76</v>
      </c>
      <c r="B79" s="293" t="s">
        <v>443</v>
      </c>
      <c r="C79" s="294">
        <v>45481</v>
      </c>
      <c r="D79" s="298" t="s">
        <v>400</v>
      </c>
      <c r="E79" s="289" t="str">
        <f>E78</f>
        <v>Faixas</v>
      </c>
      <c r="F79" s="295" t="s">
        <v>369</v>
      </c>
      <c r="G79" s="296">
        <v>14</v>
      </c>
      <c r="H79" s="297" t="str">
        <f t="shared" si="20"/>
        <v>Entrega Ona Sertifikadu</v>
      </c>
    </row>
    <row r="80" spans="1:9" ht="30" customHeight="1">
      <c r="A80" s="262">
        <v>77</v>
      </c>
      <c r="B80" s="293" t="s">
        <v>444</v>
      </c>
      <c r="C80" s="294">
        <v>45482</v>
      </c>
      <c r="D80" s="298" t="str">
        <f>D78</f>
        <v>Avenida Pedro Lemos</v>
      </c>
      <c r="E80" s="299" t="str">
        <f t="shared" ref="E80" si="21">E79</f>
        <v>Faixas</v>
      </c>
      <c r="F80" s="295" t="s">
        <v>232</v>
      </c>
      <c r="G80" s="296">
        <v>37</v>
      </c>
      <c r="H80" s="297" t="str">
        <f t="shared" si="20"/>
        <v>Entrega Ona Sertifikadu</v>
      </c>
    </row>
    <row r="81" spans="1:8" s="146" customFormat="1" ht="30" customHeight="1">
      <c r="A81" s="262">
        <v>78</v>
      </c>
      <c r="B81" s="293" t="s">
        <v>445</v>
      </c>
      <c r="C81" s="294">
        <v>45482</v>
      </c>
      <c r="D81" s="298" t="s">
        <v>400</v>
      </c>
      <c r="E81" s="299" t="str">
        <f>E80</f>
        <v>Faixas</v>
      </c>
      <c r="F81" s="295" t="s">
        <v>401</v>
      </c>
      <c r="G81" s="296">
        <v>21</v>
      </c>
      <c r="H81" s="297" t="str">
        <f t="shared" si="20"/>
        <v>Entrega Ona Sertifikadu</v>
      </c>
    </row>
    <row r="82" spans="1:8" s="146" customFormat="1" ht="30" customHeight="1">
      <c r="A82" s="262">
        <v>79</v>
      </c>
      <c r="B82" s="293" t="s">
        <v>446</v>
      </c>
      <c r="C82" s="294">
        <v>45482</v>
      </c>
      <c r="D82" s="298" t="str">
        <f>D80</f>
        <v>Avenida Pedro Lemos</v>
      </c>
      <c r="E82" s="299" t="str">
        <f>E81</f>
        <v>Faixas</v>
      </c>
      <c r="F82" s="295" t="s">
        <v>369</v>
      </c>
      <c r="G82" s="296">
        <v>18</v>
      </c>
      <c r="H82" s="297" t="str">
        <f t="shared" si="20"/>
        <v>Entrega Ona Sertifikadu</v>
      </c>
    </row>
    <row r="83" spans="1:8" s="146" customFormat="1" ht="30" customHeight="1">
      <c r="A83" s="262">
        <v>80</v>
      </c>
      <c r="B83" s="300" t="s">
        <v>447</v>
      </c>
      <c r="C83" s="301">
        <v>45482</v>
      </c>
      <c r="D83" s="302" t="s">
        <v>400</v>
      </c>
      <c r="E83" s="303" t="str">
        <f>E82</f>
        <v>Faixas</v>
      </c>
      <c r="F83" s="304" t="s">
        <v>401</v>
      </c>
      <c r="G83" s="305">
        <v>21</v>
      </c>
      <c r="H83" s="306" t="str">
        <f t="shared" si="20"/>
        <v>Entrega Ona Sertifikadu</v>
      </c>
    </row>
    <row r="84" spans="1:8" s="146" customFormat="1" ht="30" customHeight="1">
      <c r="A84" s="129">
        <v>81</v>
      </c>
      <c r="B84" s="307" t="s">
        <v>448</v>
      </c>
      <c r="C84" s="308">
        <v>45482</v>
      </c>
      <c r="D84" s="309" t="str">
        <f>D78</f>
        <v>Avenida Pedro Lemos</v>
      </c>
      <c r="E84" s="310" t="str">
        <f>E83</f>
        <v>Faixas</v>
      </c>
      <c r="F84" s="311" t="s">
        <v>232</v>
      </c>
      <c r="G84" s="312">
        <v>37</v>
      </c>
      <c r="H84" s="313" t="str">
        <f t="shared" si="20"/>
        <v>Entrega Ona Sertifikadu</v>
      </c>
    </row>
    <row r="85" spans="1:8" s="146" customFormat="1" ht="30" customHeight="1">
      <c r="A85" s="254">
        <v>82</v>
      </c>
      <c r="B85" s="286" t="s">
        <v>449</v>
      </c>
      <c r="C85" s="287">
        <v>45482</v>
      </c>
      <c r="D85" s="288" t="str">
        <f>D84</f>
        <v>Avenida Pedro Lemos</v>
      </c>
      <c r="E85" s="289" t="str">
        <f>E84</f>
        <v>Faixas</v>
      </c>
      <c r="F85" s="290" t="s">
        <v>369</v>
      </c>
      <c r="G85" s="291">
        <v>18</v>
      </c>
      <c r="H85" s="292" t="str">
        <f t="shared" si="20"/>
        <v>Entrega Ona Sertifikadu</v>
      </c>
    </row>
    <row r="86" spans="1:8" ht="30" customHeight="1">
      <c r="A86" s="262">
        <v>83</v>
      </c>
      <c r="B86" s="293" t="s">
        <v>450</v>
      </c>
      <c r="C86" s="314">
        <v>45482</v>
      </c>
      <c r="D86" s="298" t="str">
        <f>D77</f>
        <v>Avenida Pedro Lemos</v>
      </c>
      <c r="E86" s="299" t="str">
        <f>E79</f>
        <v>Faixas</v>
      </c>
      <c r="F86" s="295" t="s">
        <v>232</v>
      </c>
      <c r="G86" s="296">
        <v>37</v>
      </c>
      <c r="H86" s="315" t="str">
        <f t="shared" ref="H86" si="22">H79</f>
        <v>Entrega Ona Sertifikadu</v>
      </c>
    </row>
    <row r="87" spans="1:8" ht="30" customHeight="1">
      <c r="A87" s="262">
        <v>84</v>
      </c>
      <c r="B87" s="293" t="s">
        <v>451</v>
      </c>
      <c r="C87" s="314">
        <v>45482</v>
      </c>
      <c r="D87" s="298" t="str">
        <f t="shared" ref="D87" si="23">D86</f>
        <v>Avenida Pedro Lemos</v>
      </c>
      <c r="E87" s="299" t="str">
        <f>E86</f>
        <v>Faixas</v>
      </c>
      <c r="F87" s="295" t="s">
        <v>452</v>
      </c>
      <c r="G87" s="296">
        <v>37</v>
      </c>
      <c r="H87" s="315" t="str">
        <f>H80</f>
        <v>Entrega Ona Sertifikadu</v>
      </c>
    </row>
    <row r="88" spans="1:8" ht="30" customHeight="1">
      <c r="A88" s="262">
        <v>85</v>
      </c>
      <c r="B88" s="293" t="s">
        <v>453</v>
      </c>
      <c r="C88" s="314">
        <v>45483</v>
      </c>
      <c r="D88" s="298" t="str">
        <f>D87</f>
        <v>Avenida Pedro Lemos</v>
      </c>
      <c r="E88" s="299" t="str">
        <f>E87</f>
        <v>Faixas</v>
      </c>
      <c r="F88" s="295" t="s">
        <v>232</v>
      </c>
      <c r="G88" s="296">
        <v>37</v>
      </c>
      <c r="H88" s="315" t="str">
        <f>H81</f>
        <v>Entrega Ona Sertifikadu</v>
      </c>
    </row>
    <row r="89" spans="1:8" ht="30" customHeight="1">
      <c r="A89" s="262">
        <v>86</v>
      </c>
      <c r="B89" s="293" t="s">
        <v>454</v>
      </c>
      <c r="C89" s="314">
        <v>45485</v>
      </c>
      <c r="D89" s="298" t="str">
        <f>D88</f>
        <v>Avenida Pedro Lemos</v>
      </c>
      <c r="E89" s="299" t="str">
        <f>E88</f>
        <v>Faixas</v>
      </c>
      <c r="F89" s="295" t="s">
        <v>232</v>
      </c>
      <c r="G89" s="296">
        <v>37</v>
      </c>
      <c r="H89" s="315" t="str">
        <f>H82</f>
        <v>Entrega Ona Sertifikadu</v>
      </c>
    </row>
    <row r="90" spans="1:8" ht="30" customHeight="1">
      <c r="A90" s="262">
        <v>87</v>
      </c>
      <c r="B90" s="293" t="s">
        <v>455</v>
      </c>
      <c r="C90" s="314">
        <f>C89</f>
        <v>45485</v>
      </c>
      <c r="D90" s="298" t="str">
        <f t="shared" ref="D90" si="24">D89</f>
        <v>Avenida Pedro Lemos</v>
      </c>
      <c r="E90" s="299" t="str">
        <f t="shared" ref="E90" si="25">E89</f>
        <v>Faixas</v>
      </c>
      <c r="F90" s="295" t="s">
        <v>232</v>
      </c>
      <c r="G90" s="296">
        <v>37</v>
      </c>
      <c r="H90" s="315" t="str">
        <f>H83</f>
        <v>Entrega Ona Sertifikadu</v>
      </c>
    </row>
    <row r="91" spans="1:8" ht="30" customHeight="1">
      <c r="A91" s="262">
        <v>88</v>
      </c>
      <c r="B91" s="316" t="s">
        <v>456</v>
      </c>
      <c r="C91" s="314">
        <v>45492</v>
      </c>
      <c r="D91" s="298" t="str">
        <f>D90</f>
        <v>Avenida Pedro Lemos</v>
      </c>
      <c r="E91" s="299" t="str">
        <f>E90</f>
        <v>Faixas</v>
      </c>
      <c r="F91" s="295" t="s">
        <v>232</v>
      </c>
      <c r="G91" s="296">
        <v>37</v>
      </c>
      <c r="H91" s="315" t="str">
        <f>H84</f>
        <v>Entrega Ona Sertifikadu</v>
      </c>
    </row>
    <row r="92" spans="1:8" ht="30" customHeight="1">
      <c r="A92" s="262">
        <v>89</v>
      </c>
      <c r="B92" s="592" t="s">
        <v>457</v>
      </c>
      <c r="C92" s="314">
        <v>45497</v>
      </c>
      <c r="D92" s="298" t="str">
        <f>D91</f>
        <v>Avenida Pedro Lemos</v>
      </c>
      <c r="E92" s="299" t="str">
        <f>E91</f>
        <v>Faixas</v>
      </c>
      <c r="F92" s="295" t="s">
        <v>344</v>
      </c>
      <c r="G92" s="296">
        <v>37</v>
      </c>
      <c r="H92" s="315" t="s">
        <v>345</v>
      </c>
    </row>
    <row r="93" spans="1:8" ht="30" customHeight="1">
      <c r="A93" s="262">
        <v>90</v>
      </c>
      <c r="B93" s="316" t="s">
        <v>458</v>
      </c>
      <c r="C93" s="314">
        <v>45503</v>
      </c>
      <c r="D93" s="298" t="s">
        <v>459</v>
      </c>
      <c r="E93" s="299" t="str">
        <f>E92</f>
        <v>Faixas</v>
      </c>
      <c r="F93" s="295" t="s">
        <v>460</v>
      </c>
      <c r="G93" s="296">
        <v>21</v>
      </c>
      <c r="H93" s="315" t="s">
        <v>345</v>
      </c>
    </row>
    <row r="94" spans="1:8" ht="30" customHeight="1">
      <c r="A94" s="262">
        <v>91</v>
      </c>
      <c r="B94" s="316" t="s">
        <v>461</v>
      </c>
      <c r="C94" s="314">
        <v>45503</v>
      </c>
      <c r="D94" s="298" t="str">
        <f>D93</f>
        <v>Rua Fahi rose</v>
      </c>
      <c r="E94" s="299" t="str">
        <f>E93</f>
        <v>Faixas</v>
      </c>
      <c r="F94" s="295" t="s">
        <v>462</v>
      </c>
      <c r="G94" s="296">
        <v>18</v>
      </c>
      <c r="H94" s="315" t="s">
        <v>345</v>
      </c>
    </row>
    <row r="95" spans="1:8" ht="30" customHeight="1">
      <c r="A95" s="262">
        <v>92</v>
      </c>
      <c r="B95" s="316" t="s">
        <v>463</v>
      </c>
      <c r="C95" s="314">
        <v>45505</v>
      </c>
      <c r="D95" s="298" t="str">
        <f>D91</f>
        <v>Avenida Pedro Lemos</v>
      </c>
      <c r="E95" s="299" t="str">
        <f>E93</f>
        <v>Faixas</v>
      </c>
      <c r="F95" s="295" t="s">
        <v>232</v>
      </c>
      <c r="G95" s="296">
        <v>37</v>
      </c>
      <c r="H95" s="315" t="s">
        <v>345</v>
      </c>
    </row>
    <row r="96" spans="1:8" ht="30" customHeight="1">
      <c r="A96" s="262">
        <v>93</v>
      </c>
      <c r="B96" s="316" t="s">
        <v>464</v>
      </c>
      <c r="C96" s="314">
        <v>45505</v>
      </c>
      <c r="D96" s="298" t="str">
        <f t="shared" ref="D96" si="26">D95</f>
        <v>Avenida Pedro Lemos</v>
      </c>
      <c r="E96" s="299" t="str">
        <f>E95</f>
        <v>Faixas</v>
      </c>
      <c r="F96" s="295" t="s">
        <v>232</v>
      </c>
      <c r="G96" s="296">
        <v>37</v>
      </c>
      <c r="H96" s="315" t="s">
        <v>345</v>
      </c>
    </row>
    <row r="97" spans="1:11" ht="30" customHeight="1">
      <c r="A97" s="262">
        <v>94</v>
      </c>
      <c r="B97" s="316" t="s">
        <v>465</v>
      </c>
      <c r="C97" s="314">
        <v>45506</v>
      </c>
      <c r="D97" s="298" t="str">
        <f>D96</f>
        <v>Avenida Pedro Lemos</v>
      </c>
      <c r="E97" s="299" t="str">
        <f>E96</f>
        <v>Faixas</v>
      </c>
      <c r="F97" s="295" t="s">
        <v>232</v>
      </c>
      <c r="G97" s="296">
        <v>37</v>
      </c>
      <c r="H97" s="315" t="s">
        <v>345</v>
      </c>
    </row>
    <row r="98" spans="1:11" ht="30" customHeight="1">
      <c r="A98" s="262">
        <v>95</v>
      </c>
      <c r="B98" s="316" t="s">
        <v>466</v>
      </c>
      <c r="C98" s="314">
        <v>45506</v>
      </c>
      <c r="D98" s="298" t="str">
        <f>D97</f>
        <v>Avenida Pedro Lemos</v>
      </c>
      <c r="E98" s="299" t="str">
        <f>E97</f>
        <v>Faixas</v>
      </c>
      <c r="F98" s="295" t="s">
        <v>452</v>
      </c>
      <c r="G98" s="296">
        <v>37</v>
      </c>
      <c r="H98" s="315" t="s">
        <v>345</v>
      </c>
    </row>
    <row r="99" spans="1:11" ht="30" customHeight="1">
      <c r="A99" s="317">
        <v>96</v>
      </c>
      <c r="B99" s="316" t="s">
        <v>467</v>
      </c>
      <c r="C99" s="314">
        <v>45506</v>
      </c>
      <c r="D99" s="298" t="str">
        <f t="shared" ref="D99" si="27">D98</f>
        <v>Avenida Pedro Lemos</v>
      </c>
      <c r="E99" s="299" t="str">
        <f t="shared" ref="E99" si="28">E98</f>
        <v>Faixas</v>
      </c>
      <c r="F99" s="318" t="s">
        <v>468</v>
      </c>
      <c r="G99" s="296">
        <v>37</v>
      </c>
      <c r="H99" s="315" t="s">
        <v>345</v>
      </c>
    </row>
    <row r="100" spans="1:11" ht="30" customHeight="1">
      <c r="A100" s="129">
        <v>97</v>
      </c>
      <c r="B100" s="319" t="s">
        <v>469</v>
      </c>
      <c r="C100" s="308">
        <v>45506</v>
      </c>
      <c r="D100" s="309" t="str">
        <f>D99</f>
        <v>Avenida Pedro Lemos</v>
      </c>
      <c r="E100" s="310" t="str">
        <f>E99</f>
        <v>Faixas</v>
      </c>
      <c r="F100" s="311" t="s">
        <v>232</v>
      </c>
      <c r="G100" s="312">
        <v>37</v>
      </c>
      <c r="H100" s="313" t="s">
        <v>345</v>
      </c>
    </row>
    <row r="101" spans="1:11" ht="30" customHeight="1">
      <c r="A101" s="254">
        <v>98</v>
      </c>
      <c r="B101" s="590" t="s">
        <v>470</v>
      </c>
      <c r="C101" s="320">
        <v>45506</v>
      </c>
      <c r="D101" s="288" t="str">
        <f>D100</f>
        <v>Avenida Pedro Lemos</v>
      </c>
      <c r="E101" s="289" t="str">
        <f>E100</f>
        <v>Faixas</v>
      </c>
      <c r="F101" s="290" t="s">
        <v>232</v>
      </c>
      <c r="G101" s="291">
        <v>37</v>
      </c>
      <c r="H101" s="321" t="s">
        <v>345</v>
      </c>
    </row>
    <row r="102" spans="1:11" ht="30" customHeight="1">
      <c r="A102" s="262">
        <v>99</v>
      </c>
      <c r="B102" s="316" t="s">
        <v>471</v>
      </c>
      <c r="C102" s="314">
        <v>45509</v>
      </c>
      <c r="D102" s="298" t="str">
        <f>D100</f>
        <v>Avenida Pedro Lemos</v>
      </c>
      <c r="E102" s="299" t="str">
        <f>E100</f>
        <v>Faixas</v>
      </c>
      <c r="F102" s="295" t="s">
        <v>472</v>
      </c>
      <c r="G102" s="296">
        <v>37</v>
      </c>
      <c r="H102" s="315" t="s">
        <v>345</v>
      </c>
    </row>
    <row r="103" spans="1:11" ht="30" customHeight="1">
      <c r="A103" s="262">
        <v>100</v>
      </c>
      <c r="B103" s="293" t="s">
        <v>473</v>
      </c>
      <c r="C103" s="314">
        <v>45509</v>
      </c>
      <c r="D103" s="298" t="str">
        <f t="shared" ref="D103:E109" si="29">D102</f>
        <v>Avenida Pedro Lemos</v>
      </c>
      <c r="E103" s="299" t="str">
        <f t="shared" si="29"/>
        <v>Faixas</v>
      </c>
      <c r="F103" s="295" t="s">
        <v>232</v>
      </c>
      <c r="G103" s="296">
        <v>37</v>
      </c>
      <c r="H103" s="315" t="s">
        <v>345</v>
      </c>
    </row>
    <row r="104" spans="1:11" ht="30" customHeight="1">
      <c r="A104" s="262">
        <v>101</v>
      </c>
      <c r="B104" s="293" t="s">
        <v>474</v>
      </c>
      <c r="C104" s="314">
        <v>45509</v>
      </c>
      <c r="D104" s="298" t="str">
        <f t="shared" si="29"/>
        <v>Avenida Pedro Lemos</v>
      </c>
      <c r="E104" s="299" t="str">
        <f t="shared" si="29"/>
        <v>Faixas</v>
      </c>
      <c r="F104" s="295" t="s">
        <v>232</v>
      </c>
      <c r="G104" s="296">
        <v>37</v>
      </c>
      <c r="H104" s="315" t="s">
        <v>345</v>
      </c>
    </row>
    <row r="105" spans="1:11" ht="30" customHeight="1">
      <c r="A105" s="262">
        <v>102</v>
      </c>
      <c r="B105" s="293" t="s">
        <v>475</v>
      </c>
      <c r="C105" s="314">
        <v>45509</v>
      </c>
      <c r="D105" s="298" t="str">
        <f t="shared" si="29"/>
        <v>Avenida Pedro Lemos</v>
      </c>
      <c r="E105" s="299" t="str">
        <f t="shared" si="29"/>
        <v>Faixas</v>
      </c>
      <c r="F105" s="295" t="s">
        <v>232</v>
      </c>
      <c r="G105" s="296">
        <v>37</v>
      </c>
      <c r="H105" s="315" t="s">
        <v>345</v>
      </c>
    </row>
    <row r="106" spans="1:11" ht="30" customHeight="1">
      <c r="A106" s="262">
        <v>103</v>
      </c>
      <c r="B106" s="293" t="s">
        <v>476</v>
      </c>
      <c r="C106" s="314">
        <v>45509</v>
      </c>
      <c r="D106" s="298" t="str">
        <f t="shared" si="29"/>
        <v>Avenida Pedro Lemos</v>
      </c>
      <c r="E106" s="299" t="str">
        <f t="shared" si="29"/>
        <v>Faixas</v>
      </c>
      <c r="F106" s="295" t="s">
        <v>232</v>
      </c>
      <c r="G106" s="296">
        <v>37</v>
      </c>
      <c r="H106" s="315" t="s">
        <v>345</v>
      </c>
    </row>
    <row r="107" spans="1:11" ht="30" customHeight="1">
      <c r="A107" s="262">
        <v>104</v>
      </c>
      <c r="B107" s="293" t="s">
        <v>477</v>
      </c>
      <c r="C107" s="314">
        <v>45509</v>
      </c>
      <c r="D107" s="298" t="str">
        <f t="shared" si="29"/>
        <v>Avenida Pedro Lemos</v>
      </c>
      <c r="E107" s="299" t="str">
        <f t="shared" si="29"/>
        <v>Faixas</v>
      </c>
      <c r="F107" s="295" t="s">
        <v>369</v>
      </c>
      <c r="G107" s="296">
        <v>37</v>
      </c>
      <c r="H107" s="315" t="s">
        <v>345</v>
      </c>
    </row>
    <row r="108" spans="1:11" ht="30" customHeight="1">
      <c r="A108" s="262">
        <v>105</v>
      </c>
      <c r="B108" s="322" t="s">
        <v>478</v>
      </c>
      <c r="C108" s="314">
        <v>45509</v>
      </c>
      <c r="D108" s="298" t="str">
        <f t="shared" si="29"/>
        <v>Avenida Pedro Lemos</v>
      </c>
      <c r="E108" s="299" t="str">
        <f t="shared" si="29"/>
        <v>Faixas</v>
      </c>
      <c r="F108" s="295" t="s">
        <v>232</v>
      </c>
      <c r="G108" s="296">
        <v>37</v>
      </c>
      <c r="H108" s="315" t="s">
        <v>345</v>
      </c>
      <c r="K108">
        <f>138-101</f>
        <v>37</v>
      </c>
    </row>
    <row r="109" spans="1:11" ht="30" customHeight="1">
      <c r="A109" s="262">
        <v>106</v>
      </c>
      <c r="B109" s="323" t="s">
        <v>479</v>
      </c>
      <c r="C109" s="314">
        <v>45509</v>
      </c>
      <c r="D109" s="298" t="str">
        <f t="shared" si="29"/>
        <v>Avenida Pedro Lemos</v>
      </c>
      <c r="E109" s="299" t="str">
        <f t="shared" si="29"/>
        <v>Faixas</v>
      </c>
      <c r="F109" s="295" t="s">
        <v>462</v>
      </c>
      <c r="G109" s="296">
        <v>37</v>
      </c>
      <c r="H109" s="315" t="s">
        <v>345</v>
      </c>
    </row>
    <row r="110" spans="1:11" ht="30" customHeight="1">
      <c r="A110" s="262">
        <v>107</v>
      </c>
      <c r="B110" s="324" t="s">
        <v>480</v>
      </c>
      <c r="C110" s="314">
        <v>45511</v>
      </c>
      <c r="D110" s="298" t="str">
        <f>D108</f>
        <v>Avenida Pedro Lemos</v>
      </c>
      <c r="E110" s="299" t="str">
        <f>E108</f>
        <v>Faixas</v>
      </c>
      <c r="F110" s="295" t="s">
        <v>232</v>
      </c>
      <c r="G110" s="296">
        <v>37</v>
      </c>
      <c r="H110" s="315" t="s">
        <v>345</v>
      </c>
    </row>
    <row r="111" spans="1:11" ht="30" customHeight="1">
      <c r="A111" s="262">
        <v>108</v>
      </c>
      <c r="B111" s="323" t="s">
        <v>481</v>
      </c>
      <c r="C111" s="314">
        <v>45512</v>
      </c>
      <c r="D111" s="298" t="str">
        <f t="shared" ref="D111:E117" si="30">D110</f>
        <v>Avenida Pedro Lemos</v>
      </c>
      <c r="E111" s="299" t="str">
        <f t="shared" si="30"/>
        <v>Faixas</v>
      </c>
      <c r="F111" s="295" t="s">
        <v>401</v>
      </c>
      <c r="G111" s="296">
        <v>37</v>
      </c>
      <c r="H111" s="315" t="s">
        <v>345</v>
      </c>
    </row>
    <row r="112" spans="1:11" ht="30" customHeight="1">
      <c r="A112" s="262">
        <v>109</v>
      </c>
      <c r="B112" s="324" t="s">
        <v>482</v>
      </c>
      <c r="C112" s="314">
        <v>45512</v>
      </c>
      <c r="D112" s="298" t="str">
        <f t="shared" si="30"/>
        <v>Avenida Pedro Lemos</v>
      </c>
      <c r="E112" s="299" t="str">
        <f t="shared" si="30"/>
        <v>Faixas</v>
      </c>
      <c r="F112" s="295" t="s">
        <v>369</v>
      </c>
      <c r="G112" s="296">
        <v>37</v>
      </c>
      <c r="H112" s="315" t="s">
        <v>345</v>
      </c>
    </row>
    <row r="113" spans="1:12" ht="30" customHeight="1">
      <c r="A113" s="262">
        <v>110</v>
      </c>
      <c r="B113" s="293" t="s">
        <v>483</v>
      </c>
      <c r="C113" s="314">
        <v>45516</v>
      </c>
      <c r="D113" s="298" t="str">
        <f t="shared" si="30"/>
        <v>Avenida Pedro Lemos</v>
      </c>
      <c r="E113" s="299" t="str">
        <f t="shared" si="30"/>
        <v>Faixas</v>
      </c>
      <c r="F113" s="295" t="s">
        <v>369</v>
      </c>
      <c r="G113" s="296">
        <v>37</v>
      </c>
      <c r="H113" s="315" t="s">
        <v>345</v>
      </c>
    </row>
    <row r="114" spans="1:12" ht="30" customHeight="1">
      <c r="A114" s="262">
        <v>111</v>
      </c>
      <c r="B114" s="293" t="s">
        <v>484</v>
      </c>
      <c r="C114" s="314">
        <v>45516</v>
      </c>
      <c r="D114" s="298" t="str">
        <f t="shared" si="30"/>
        <v>Avenida Pedro Lemos</v>
      </c>
      <c r="E114" s="299" t="str">
        <f t="shared" si="30"/>
        <v>Faixas</v>
      </c>
      <c r="F114" s="295" t="s">
        <v>485</v>
      </c>
      <c r="G114" s="296">
        <v>37</v>
      </c>
      <c r="H114" s="315" t="s">
        <v>345</v>
      </c>
    </row>
    <row r="115" spans="1:12" ht="30" customHeight="1">
      <c r="A115" s="262">
        <v>112</v>
      </c>
      <c r="B115" s="293" t="s">
        <v>486</v>
      </c>
      <c r="C115" s="314">
        <v>45516</v>
      </c>
      <c r="D115" s="298" t="str">
        <f t="shared" si="30"/>
        <v>Avenida Pedro Lemos</v>
      </c>
      <c r="E115" s="299" t="str">
        <f t="shared" si="30"/>
        <v>Faixas</v>
      </c>
      <c r="F115" s="295" t="s">
        <v>369</v>
      </c>
      <c r="G115" s="296">
        <v>37</v>
      </c>
      <c r="H115" s="315" t="s">
        <v>345</v>
      </c>
      <c r="L115" s="69"/>
    </row>
    <row r="116" spans="1:12" ht="30" customHeight="1">
      <c r="A116" s="262">
        <v>113</v>
      </c>
      <c r="B116" s="293" t="s">
        <v>487</v>
      </c>
      <c r="C116" s="314">
        <v>45517</v>
      </c>
      <c r="D116" s="298" t="str">
        <f t="shared" si="30"/>
        <v>Avenida Pedro Lemos</v>
      </c>
      <c r="E116" s="299" t="str">
        <f t="shared" si="30"/>
        <v>Faixas</v>
      </c>
      <c r="F116" s="295" t="s">
        <v>488</v>
      </c>
      <c r="G116" s="296">
        <v>37</v>
      </c>
      <c r="H116" s="315" t="s">
        <v>345</v>
      </c>
    </row>
    <row r="117" spans="1:12" ht="30" customHeight="1">
      <c r="A117" s="262">
        <v>114</v>
      </c>
      <c r="B117" s="293" t="s">
        <v>489</v>
      </c>
      <c r="C117" s="314">
        <v>45517</v>
      </c>
      <c r="D117" s="298" t="str">
        <f t="shared" si="30"/>
        <v>Avenida Pedro Lemos</v>
      </c>
      <c r="E117" s="299" t="str">
        <f t="shared" si="30"/>
        <v>Faixas</v>
      </c>
      <c r="F117" s="295" t="s">
        <v>490</v>
      </c>
      <c r="G117" s="296">
        <v>37</v>
      </c>
      <c r="H117" s="315" t="s">
        <v>345</v>
      </c>
    </row>
    <row r="118" spans="1:12" ht="30" customHeight="1">
      <c r="A118" s="262">
        <v>115</v>
      </c>
      <c r="B118" s="293" t="s">
        <v>491</v>
      </c>
      <c r="C118" s="314">
        <v>45517</v>
      </c>
      <c r="D118" s="298" t="str">
        <f t="shared" ref="D118" si="31">D117</f>
        <v>Avenida Pedro Lemos</v>
      </c>
      <c r="E118" s="299" t="str">
        <f t="shared" ref="E118" si="32">E117</f>
        <v>Faixas</v>
      </c>
      <c r="F118" s="295" t="s">
        <v>232</v>
      </c>
      <c r="G118" s="296">
        <v>37</v>
      </c>
      <c r="H118" s="315" t="s">
        <v>345</v>
      </c>
    </row>
    <row r="119" spans="1:12" ht="30" customHeight="1">
      <c r="A119" s="317">
        <v>116</v>
      </c>
      <c r="B119" s="293" t="s">
        <v>492</v>
      </c>
      <c r="C119" s="314">
        <v>45517</v>
      </c>
      <c r="D119" s="298" t="str">
        <f t="shared" ref="D119:D134" si="33">D118</f>
        <v>Avenida Pedro Lemos</v>
      </c>
      <c r="E119" s="299" t="str">
        <f t="shared" ref="E119:E134" si="34">E118</f>
        <v>Faixas</v>
      </c>
      <c r="F119" s="318" t="s">
        <v>232</v>
      </c>
      <c r="G119" s="296">
        <v>37</v>
      </c>
      <c r="H119" s="315" t="s">
        <v>345</v>
      </c>
    </row>
    <row r="120" spans="1:12" ht="30" customHeight="1">
      <c r="A120" s="129">
        <v>117</v>
      </c>
      <c r="B120" s="307" t="s">
        <v>493</v>
      </c>
      <c r="C120" s="308">
        <v>45517</v>
      </c>
      <c r="D120" s="309" t="str">
        <f t="shared" si="33"/>
        <v>Avenida Pedro Lemos</v>
      </c>
      <c r="E120" s="310" t="str">
        <f t="shared" si="34"/>
        <v>Faixas</v>
      </c>
      <c r="F120" s="311" t="s">
        <v>369</v>
      </c>
      <c r="G120" s="312">
        <v>37</v>
      </c>
      <c r="H120" s="313" t="s">
        <v>345</v>
      </c>
    </row>
    <row r="121" spans="1:12" ht="30" customHeight="1">
      <c r="A121" s="254">
        <v>118</v>
      </c>
      <c r="B121" s="286" t="s">
        <v>494</v>
      </c>
      <c r="C121" s="320">
        <v>45517</v>
      </c>
      <c r="D121" s="288" t="str">
        <f t="shared" si="33"/>
        <v>Avenida Pedro Lemos</v>
      </c>
      <c r="E121" s="289" t="str">
        <f t="shared" si="34"/>
        <v>Faixas</v>
      </c>
      <c r="F121" s="290" t="s">
        <v>490</v>
      </c>
      <c r="G121" s="291">
        <v>37</v>
      </c>
      <c r="H121" s="321" t="s">
        <v>345</v>
      </c>
    </row>
    <row r="122" spans="1:12" ht="30" customHeight="1">
      <c r="A122" s="262">
        <v>119</v>
      </c>
      <c r="B122" s="293" t="s">
        <v>495</v>
      </c>
      <c r="C122" s="314">
        <v>45517</v>
      </c>
      <c r="D122" s="298" t="str">
        <f t="shared" si="33"/>
        <v>Avenida Pedro Lemos</v>
      </c>
      <c r="E122" s="299" t="str">
        <f t="shared" si="34"/>
        <v>Faixas</v>
      </c>
      <c r="F122" s="295" t="s">
        <v>496</v>
      </c>
      <c r="G122" s="296">
        <v>37</v>
      </c>
      <c r="H122" s="315" t="s">
        <v>345</v>
      </c>
    </row>
    <row r="123" spans="1:12" ht="30" customHeight="1">
      <c r="A123" s="262">
        <v>120</v>
      </c>
      <c r="B123" s="293" t="s">
        <v>497</v>
      </c>
      <c r="C123" s="314">
        <v>45519</v>
      </c>
      <c r="D123" s="298" t="str">
        <f t="shared" si="33"/>
        <v>Avenida Pedro Lemos</v>
      </c>
      <c r="E123" s="299" t="str">
        <f t="shared" si="34"/>
        <v>Faixas</v>
      </c>
      <c r="F123" s="295" t="s">
        <v>369</v>
      </c>
      <c r="G123" s="296">
        <v>37</v>
      </c>
      <c r="H123" s="315" t="s">
        <v>345</v>
      </c>
    </row>
    <row r="124" spans="1:12" ht="30" customHeight="1">
      <c r="A124" s="262">
        <v>121</v>
      </c>
      <c r="B124" s="293" t="s">
        <v>498</v>
      </c>
      <c r="C124" s="314">
        <v>45520</v>
      </c>
      <c r="D124" s="298" t="str">
        <f t="shared" si="33"/>
        <v>Avenida Pedro Lemos</v>
      </c>
      <c r="E124" s="299" t="str">
        <f t="shared" si="34"/>
        <v>Faixas</v>
      </c>
      <c r="F124" s="295" t="s">
        <v>499</v>
      </c>
      <c r="G124" s="296">
        <v>37</v>
      </c>
      <c r="H124" s="315" t="s">
        <v>345</v>
      </c>
    </row>
    <row r="125" spans="1:12" ht="30" customHeight="1">
      <c r="A125" s="262">
        <v>122</v>
      </c>
      <c r="B125" s="293" t="s">
        <v>500</v>
      </c>
      <c r="C125" s="314">
        <v>45520</v>
      </c>
      <c r="D125" s="298" t="str">
        <f t="shared" si="33"/>
        <v>Avenida Pedro Lemos</v>
      </c>
      <c r="E125" s="299" t="str">
        <f t="shared" si="34"/>
        <v>Faixas</v>
      </c>
      <c r="F125" s="295" t="s">
        <v>401</v>
      </c>
      <c r="G125" s="296">
        <v>37</v>
      </c>
      <c r="H125" s="315" t="s">
        <v>345</v>
      </c>
    </row>
    <row r="126" spans="1:12" ht="30" customHeight="1">
      <c r="A126" s="262">
        <v>123</v>
      </c>
      <c r="B126" s="293" t="s">
        <v>501</v>
      </c>
      <c r="C126" s="314">
        <v>45520</v>
      </c>
      <c r="D126" s="298" t="str">
        <f t="shared" si="33"/>
        <v>Avenida Pedro Lemos</v>
      </c>
      <c r="E126" s="299" t="str">
        <f t="shared" si="34"/>
        <v>Faixas</v>
      </c>
      <c r="F126" s="295" t="s">
        <v>502</v>
      </c>
      <c r="G126" s="296">
        <v>37</v>
      </c>
      <c r="H126" s="315" t="s">
        <v>345</v>
      </c>
    </row>
    <row r="127" spans="1:12" ht="30" customHeight="1">
      <c r="A127" s="262">
        <v>124</v>
      </c>
      <c r="B127" s="293" t="s">
        <v>503</v>
      </c>
      <c r="C127" s="314">
        <v>45520</v>
      </c>
      <c r="D127" s="298" t="str">
        <f t="shared" si="33"/>
        <v>Avenida Pedro Lemos</v>
      </c>
      <c r="E127" s="299" t="str">
        <f t="shared" si="34"/>
        <v>Faixas</v>
      </c>
      <c r="F127" s="295" t="s">
        <v>369</v>
      </c>
      <c r="G127" s="296">
        <v>37</v>
      </c>
      <c r="H127" s="315" t="s">
        <v>345</v>
      </c>
    </row>
    <row r="128" spans="1:12" ht="30" customHeight="1">
      <c r="A128" s="262">
        <v>125</v>
      </c>
      <c r="B128" s="293" t="s">
        <v>504</v>
      </c>
      <c r="C128" s="314">
        <v>45520</v>
      </c>
      <c r="D128" s="298" t="str">
        <f t="shared" si="33"/>
        <v>Avenida Pedro Lemos</v>
      </c>
      <c r="E128" s="299" t="str">
        <f t="shared" si="34"/>
        <v>Faixas</v>
      </c>
      <c r="F128" s="295" t="s">
        <v>462</v>
      </c>
      <c r="G128" s="296">
        <v>37</v>
      </c>
      <c r="H128" s="315" t="s">
        <v>345</v>
      </c>
    </row>
    <row r="129" spans="1:9" ht="30" customHeight="1">
      <c r="A129" s="262">
        <v>126</v>
      </c>
      <c r="B129" s="293" t="s">
        <v>505</v>
      </c>
      <c r="C129" s="314">
        <v>45520</v>
      </c>
      <c r="D129" s="298" t="str">
        <f t="shared" si="33"/>
        <v>Avenida Pedro Lemos</v>
      </c>
      <c r="E129" s="299" t="str">
        <f t="shared" si="34"/>
        <v>Faixas</v>
      </c>
      <c r="F129" s="295" t="s">
        <v>462</v>
      </c>
      <c r="G129" s="296">
        <v>37</v>
      </c>
      <c r="H129" s="315" t="s">
        <v>345</v>
      </c>
    </row>
    <row r="130" spans="1:9" ht="30" customHeight="1">
      <c r="A130" s="262">
        <v>127</v>
      </c>
      <c r="B130" s="293" t="s">
        <v>506</v>
      </c>
      <c r="C130" s="314">
        <v>45520</v>
      </c>
      <c r="D130" s="298" t="str">
        <f t="shared" si="33"/>
        <v>Avenida Pedro Lemos</v>
      </c>
      <c r="E130" s="299" t="str">
        <f t="shared" si="34"/>
        <v>Faixas</v>
      </c>
      <c r="F130" s="295" t="s">
        <v>462</v>
      </c>
      <c r="G130" s="296">
        <v>37</v>
      </c>
      <c r="H130" s="315" t="s">
        <v>345</v>
      </c>
    </row>
    <row r="131" spans="1:9" ht="30" customHeight="1">
      <c r="A131" s="262">
        <v>128</v>
      </c>
      <c r="B131" s="293" t="s">
        <v>507</v>
      </c>
      <c r="C131" s="314">
        <v>45520</v>
      </c>
      <c r="D131" s="298" t="str">
        <f t="shared" si="33"/>
        <v>Avenida Pedro Lemos</v>
      </c>
      <c r="E131" s="299" t="str">
        <f t="shared" si="34"/>
        <v>Faixas</v>
      </c>
      <c r="F131" s="295" t="s">
        <v>401</v>
      </c>
      <c r="G131" s="296">
        <v>37</v>
      </c>
      <c r="H131" s="315" t="s">
        <v>345</v>
      </c>
    </row>
    <row r="132" spans="1:9" ht="30" customHeight="1">
      <c r="A132" s="317">
        <v>129</v>
      </c>
      <c r="B132" s="293" t="s">
        <v>508</v>
      </c>
      <c r="C132" s="314">
        <v>45520</v>
      </c>
      <c r="D132" s="298" t="str">
        <f t="shared" si="33"/>
        <v>Avenida Pedro Lemos</v>
      </c>
      <c r="E132" s="299" t="str">
        <f t="shared" si="34"/>
        <v>Faixas</v>
      </c>
      <c r="F132" s="318" t="s">
        <v>369</v>
      </c>
      <c r="G132" s="296">
        <v>37</v>
      </c>
      <c r="H132" s="315" t="s">
        <v>345</v>
      </c>
    </row>
    <row r="133" spans="1:9" ht="30" customHeight="1">
      <c r="A133" s="129">
        <v>130</v>
      </c>
      <c r="B133" s="307" t="s">
        <v>509</v>
      </c>
      <c r="C133" s="308">
        <v>45524</v>
      </c>
      <c r="D133" s="309" t="str">
        <f t="shared" si="33"/>
        <v>Avenida Pedro Lemos</v>
      </c>
      <c r="E133" s="310" t="str">
        <f t="shared" si="34"/>
        <v>Faixas</v>
      </c>
      <c r="F133" s="311" t="s">
        <v>462</v>
      </c>
      <c r="G133" s="312">
        <v>37</v>
      </c>
      <c r="H133" s="313" t="s">
        <v>345</v>
      </c>
    </row>
    <row r="134" spans="1:9" ht="30" customHeight="1">
      <c r="A134" s="254">
        <v>131</v>
      </c>
      <c r="B134" s="286" t="s">
        <v>510</v>
      </c>
      <c r="C134" s="320">
        <v>45525</v>
      </c>
      <c r="D134" s="288" t="str">
        <f t="shared" si="33"/>
        <v>Avenida Pedro Lemos</v>
      </c>
      <c r="E134" s="289" t="str">
        <f t="shared" si="34"/>
        <v>Faixas</v>
      </c>
      <c r="F134" s="290" t="s">
        <v>232</v>
      </c>
      <c r="G134" s="291">
        <v>37</v>
      </c>
      <c r="H134" s="321" t="s">
        <v>345</v>
      </c>
    </row>
    <row r="135" spans="1:9" ht="30" customHeight="1">
      <c r="A135" s="262">
        <v>132</v>
      </c>
      <c r="B135" s="293" t="s">
        <v>511</v>
      </c>
      <c r="C135" s="314">
        <v>45525</v>
      </c>
      <c r="D135" s="298" t="str">
        <f>D133</f>
        <v>Avenida Pedro Lemos</v>
      </c>
      <c r="E135" s="299" t="str">
        <f>E133</f>
        <v>Faixas</v>
      </c>
      <c r="F135" s="295" t="s">
        <v>401</v>
      </c>
      <c r="G135" s="296">
        <v>37</v>
      </c>
      <c r="H135" s="315" t="s">
        <v>345</v>
      </c>
    </row>
    <row r="136" spans="1:9" ht="30" customHeight="1">
      <c r="A136" s="262">
        <v>133</v>
      </c>
      <c r="B136" s="293" t="s">
        <v>512</v>
      </c>
      <c r="C136" s="314">
        <v>45531</v>
      </c>
      <c r="D136" s="298" t="s">
        <v>513</v>
      </c>
      <c r="E136" s="299" t="str">
        <f>E135</f>
        <v>Faixas</v>
      </c>
      <c r="F136" s="295" t="s">
        <v>401</v>
      </c>
      <c r="G136" s="296">
        <v>37</v>
      </c>
      <c r="H136" s="315" t="s">
        <v>345</v>
      </c>
    </row>
    <row r="137" spans="1:9" ht="30" customHeight="1">
      <c r="A137" s="262">
        <v>134</v>
      </c>
      <c r="B137" s="293" t="s">
        <v>514</v>
      </c>
      <c r="C137" s="314">
        <v>45531</v>
      </c>
      <c r="D137" s="298" t="s">
        <v>149</v>
      </c>
      <c r="E137" s="299" t="str">
        <f>E136</f>
        <v>Faixas</v>
      </c>
      <c r="F137" s="318" t="s">
        <v>401</v>
      </c>
      <c r="G137" s="296">
        <v>37</v>
      </c>
      <c r="H137" s="315" t="s">
        <v>345</v>
      </c>
    </row>
    <row r="138" spans="1:9" ht="30" customHeight="1">
      <c r="A138" s="262">
        <v>135</v>
      </c>
      <c r="B138" s="325" t="s">
        <v>515</v>
      </c>
      <c r="C138" s="326">
        <v>45509</v>
      </c>
      <c r="D138" s="327" t="str">
        <f>D133</f>
        <v>Avenida Pedro Lemos</v>
      </c>
      <c r="E138" s="328" t="str">
        <f>E137</f>
        <v>Faixas</v>
      </c>
      <c r="F138" s="329" t="s">
        <v>179</v>
      </c>
      <c r="G138" s="296">
        <v>37</v>
      </c>
      <c r="H138" s="330" t="s">
        <v>345</v>
      </c>
    </row>
    <row r="139" spans="1:9" ht="30" customHeight="1">
      <c r="A139" s="262">
        <v>136</v>
      </c>
      <c r="B139" s="331" t="s">
        <v>516</v>
      </c>
      <c r="C139" s="294">
        <v>45531</v>
      </c>
      <c r="D139" s="331" t="str">
        <f>D135</f>
        <v>Avenida Pedro Lemos</v>
      </c>
      <c r="E139" s="332" t="str">
        <f>E138</f>
        <v>Faixas</v>
      </c>
      <c r="F139" s="295" t="s">
        <v>232</v>
      </c>
      <c r="G139" s="296">
        <v>37</v>
      </c>
      <c r="H139" s="315" t="s">
        <v>345</v>
      </c>
    </row>
    <row r="140" spans="1:9" ht="30" customHeight="1">
      <c r="A140" s="262">
        <v>137</v>
      </c>
      <c r="B140" s="286" t="s">
        <v>517</v>
      </c>
      <c r="C140" s="320">
        <v>45532</v>
      </c>
      <c r="D140" s="288" t="str">
        <f>D139</f>
        <v>Avenida Pedro Lemos</v>
      </c>
      <c r="E140" s="289" t="str">
        <f>E139</f>
        <v>Faixas</v>
      </c>
      <c r="F140" s="290" t="s">
        <v>462</v>
      </c>
      <c r="G140" s="296">
        <v>37</v>
      </c>
      <c r="H140" s="315" t="s">
        <v>345</v>
      </c>
    </row>
    <row r="141" spans="1:9" ht="30" customHeight="1">
      <c r="A141" s="333">
        <v>138</v>
      </c>
      <c r="B141" s="334" t="s">
        <v>518</v>
      </c>
      <c r="C141" s="335">
        <v>45537</v>
      </c>
      <c r="D141" s="336" t="s">
        <v>519</v>
      </c>
      <c r="E141" s="337" t="str">
        <f t="shared" ref="E141" si="35">E140</f>
        <v>Faixas</v>
      </c>
      <c r="F141" s="338" t="s">
        <v>404</v>
      </c>
      <c r="G141" s="339">
        <v>21</v>
      </c>
      <c r="H141" s="340" t="s">
        <v>345</v>
      </c>
      <c r="I141" s="69">
        <f>SUM(G141:G163)</f>
        <v>2990.75</v>
      </c>
    </row>
    <row r="142" spans="1:9" ht="30" customHeight="1">
      <c r="A142" s="333">
        <v>139</v>
      </c>
      <c r="B142" s="334" t="s">
        <v>520</v>
      </c>
      <c r="C142" s="335">
        <v>45537</v>
      </c>
      <c r="D142" s="336" t="s">
        <v>521</v>
      </c>
      <c r="E142" s="337" t="str">
        <f t="shared" ref="E142:E151" si="36">E141</f>
        <v>Faixas</v>
      </c>
      <c r="F142" s="338" t="s">
        <v>369</v>
      </c>
      <c r="G142" s="339">
        <v>14</v>
      </c>
      <c r="H142" s="340" t="s">
        <v>345</v>
      </c>
    </row>
    <row r="143" spans="1:9" ht="30" customHeight="1">
      <c r="A143" s="333">
        <v>140</v>
      </c>
      <c r="B143" s="334" t="s">
        <v>522</v>
      </c>
      <c r="C143" s="335">
        <v>45537</v>
      </c>
      <c r="D143" s="336" t="s">
        <v>523</v>
      </c>
      <c r="E143" s="337" t="str">
        <f t="shared" si="36"/>
        <v>Faixas</v>
      </c>
      <c r="F143" s="338" t="s">
        <v>179</v>
      </c>
      <c r="G143" s="339">
        <v>18</v>
      </c>
      <c r="H143" s="340" t="s">
        <v>345</v>
      </c>
    </row>
    <row r="144" spans="1:9" ht="30" customHeight="1">
      <c r="A144" s="333">
        <v>141</v>
      </c>
      <c r="B144" s="334" t="s">
        <v>524</v>
      </c>
      <c r="C144" s="335">
        <v>45537</v>
      </c>
      <c r="D144" s="336" t="s">
        <v>525</v>
      </c>
      <c r="E144" s="337" t="str">
        <f t="shared" si="36"/>
        <v>Faixas</v>
      </c>
      <c r="F144" s="338" t="s">
        <v>232</v>
      </c>
      <c r="G144" s="339">
        <v>21</v>
      </c>
      <c r="H144" s="340" t="s">
        <v>345</v>
      </c>
    </row>
    <row r="145" spans="1:8" ht="30" customHeight="1">
      <c r="A145" s="333">
        <v>142</v>
      </c>
      <c r="B145" s="334" t="s">
        <v>526</v>
      </c>
      <c r="C145" s="335">
        <v>45538</v>
      </c>
      <c r="D145" s="336" t="str">
        <f>D135</f>
        <v>Avenida Pedro Lemos</v>
      </c>
      <c r="E145" s="337" t="str">
        <f t="shared" si="36"/>
        <v>Faixas</v>
      </c>
      <c r="F145" s="338" t="s">
        <v>462</v>
      </c>
      <c r="G145" s="339">
        <v>18</v>
      </c>
      <c r="H145" s="340" t="s">
        <v>345</v>
      </c>
    </row>
    <row r="146" spans="1:8" ht="30" customHeight="1">
      <c r="A146" s="333">
        <v>143</v>
      </c>
      <c r="B146" s="334" t="s">
        <v>527</v>
      </c>
      <c r="C146" s="335">
        <v>45539</v>
      </c>
      <c r="D146" s="336" t="str">
        <f>D145</f>
        <v>Avenida Pedro Lemos</v>
      </c>
      <c r="E146" s="337" t="str">
        <f t="shared" si="36"/>
        <v>Faixas</v>
      </c>
      <c r="F146" s="338" t="s">
        <v>462</v>
      </c>
      <c r="G146" s="339">
        <v>18</v>
      </c>
      <c r="H146" s="340" t="s">
        <v>345</v>
      </c>
    </row>
    <row r="147" spans="1:8" ht="30" customHeight="1">
      <c r="A147" s="341">
        <v>144</v>
      </c>
      <c r="B147" s="334" t="s">
        <v>528</v>
      </c>
      <c r="C147" s="335">
        <v>45539</v>
      </c>
      <c r="D147" s="336" t="str">
        <f>D146</f>
        <v>Avenida Pedro Lemos</v>
      </c>
      <c r="E147" s="337" t="str">
        <f t="shared" si="36"/>
        <v>Faixas</v>
      </c>
      <c r="F147" s="342" t="s">
        <v>462</v>
      </c>
      <c r="G147" s="339">
        <v>18</v>
      </c>
      <c r="H147" s="340" t="s">
        <v>345</v>
      </c>
    </row>
    <row r="148" spans="1:8" ht="30" customHeight="1">
      <c r="A148" s="343">
        <v>145</v>
      </c>
      <c r="B148" s="344" t="s">
        <v>529</v>
      </c>
      <c r="C148" s="345">
        <v>45539</v>
      </c>
      <c r="D148" s="346" t="s">
        <v>104</v>
      </c>
      <c r="E148" s="347" t="str">
        <f t="shared" si="36"/>
        <v>Faixas</v>
      </c>
      <c r="F148" s="348" t="s">
        <v>179</v>
      </c>
      <c r="G148" s="349">
        <v>18.25</v>
      </c>
      <c r="H148" s="350" t="s">
        <v>345</v>
      </c>
    </row>
    <row r="149" spans="1:8" ht="30" customHeight="1">
      <c r="A149" s="343">
        <v>146</v>
      </c>
      <c r="B149" s="344" t="s">
        <v>530</v>
      </c>
      <c r="C149" s="345">
        <v>45540</v>
      </c>
      <c r="D149" s="346" t="str">
        <f>D146</f>
        <v>Avenida Pedro Lemos</v>
      </c>
      <c r="E149" s="347" t="str">
        <f t="shared" si="36"/>
        <v>Faixas</v>
      </c>
      <c r="F149" s="348" t="s">
        <v>179</v>
      </c>
      <c r="G149" s="349">
        <v>73</v>
      </c>
      <c r="H149" s="350" t="s">
        <v>345</v>
      </c>
    </row>
    <row r="150" spans="1:8" ht="30" customHeight="1">
      <c r="A150" s="333">
        <v>147</v>
      </c>
      <c r="B150" s="351" t="s">
        <v>531</v>
      </c>
      <c r="C150" s="352">
        <v>45547</v>
      </c>
      <c r="D150" s="353" t="s">
        <v>521</v>
      </c>
      <c r="E150" s="354" t="str">
        <f t="shared" si="36"/>
        <v>Faixas</v>
      </c>
      <c r="F150" s="355" t="s">
        <v>532</v>
      </c>
      <c r="G150" s="356">
        <v>547.5</v>
      </c>
      <c r="H150" s="357" t="s">
        <v>345</v>
      </c>
    </row>
    <row r="151" spans="1:8" ht="30" customHeight="1">
      <c r="A151" s="333">
        <v>148</v>
      </c>
      <c r="B151" s="358" t="s">
        <v>533</v>
      </c>
      <c r="C151" s="359">
        <v>45555</v>
      </c>
      <c r="D151" s="360" t="str">
        <f>D149</f>
        <v>Avenida Pedro Lemos</v>
      </c>
      <c r="E151" s="361" t="str">
        <f t="shared" si="36"/>
        <v>Faixas</v>
      </c>
      <c r="F151" s="362" t="s">
        <v>462</v>
      </c>
      <c r="G151" s="363">
        <v>18</v>
      </c>
      <c r="H151" s="364" t="s">
        <v>345</v>
      </c>
    </row>
    <row r="152" spans="1:8" ht="30" customHeight="1">
      <c r="A152" s="762">
        <v>149</v>
      </c>
      <c r="B152" s="767" t="s">
        <v>534</v>
      </c>
      <c r="C152" s="772">
        <v>45551</v>
      </c>
      <c r="D152" s="365" t="s">
        <v>166</v>
      </c>
      <c r="E152" s="366" t="s">
        <v>167</v>
      </c>
      <c r="F152" s="366" t="s">
        <v>168</v>
      </c>
      <c r="G152" s="777">
        <v>2206</v>
      </c>
      <c r="H152" s="782" t="s">
        <v>345</v>
      </c>
    </row>
    <row r="153" spans="1:8" ht="30" customHeight="1">
      <c r="A153" s="763"/>
      <c r="B153" s="768"/>
      <c r="C153" s="773"/>
      <c r="D153" s="367" t="s">
        <v>166</v>
      </c>
      <c r="E153" s="368" t="s">
        <v>220</v>
      </c>
      <c r="F153" s="368" t="s">
        <v>169</v>
      </c>
      <c r="G153" s="778"/>
      <c r="H153" s="783"/>
    </row>
    <row r="154" spans="1:8" ht="30" customHeight="1">
      <c r="A154" s="763"/>
      <c r="B154" s="768"/>
      <c r="C154" s="773"/>
      <c r="D154" s="367" t="s">
        <v>535</v>
      </c>
      <c r="E154" s="368" t="s">
        <v>536</v>
      </c>
      <c r="F154" s="369" t="s">
        <v>537</v>
      </c>
      <c r="G154" s="778"/>
      <c r="H154" s="783"/>
    </row>
    <row r="155" spans="1:8" ht="30" customHeight="1">
      <c r="A155" s="763"/>
      <c r="B155" s="768"/>
      <c r="C155" s="773"/>
      <c r="D155" s="367" t="s">
        <v>164</v>
      </c>
      <c r="E155" s="368" t="s">
        <v>167</v>
      </c>
      <c r="F155" s="369" t="s">
        <v>538</v>
      </c>
      <c r="G155" s="778"/>
      <c r="H155" s="783"/>
    </row>
    <row r="156" spans="1:8" ht="30" customHeight="1">
      <c r="A156" s="763"/>
      <c r="B156" s="768"/>
      <c r="C156" s="773"/>
      <c r="D156" s="367" t="s">
        <v>166</v>
      </c>
      <c r="E156" s="368" t="s">
        <v>539</v>
      </c>
      <c r="F156" s="369" t="str">
        <f>F155</f>
        <v>6.00 m²</v>
      </c>
      <c r="G156" s="778"/>
      <c r="H156" s="783"/>
    </row>
    <row r="157" spans="1:8" ht="30" customHeight="1">
      <c r="A157" s="763"/>
      <c r="B157" s="768"/>
      <c r="C157" s="773"/>
      <c r="D157" s="367" t="str">
        <f>D156</f>
        <v>Av. Pedro Lemos</v>
      </c>
      <c r="E157" s="368" t="s">
        <v>539</v>
      </c>
      <c r="F157" s="369" t="s">
        <v>540</v>
      </c>
      <c r="G157" s="778"/>
      <c r="H157" s="783"/>
    </row>
    <row r="158" spans="1:8" ht="30" customHeight="1">
      <c r="A158" s="763"/>
      <c r="B158" s="768"/>
      <c r="C158" s="773"/>
      <c r="D158" s="367" t="str">
        <f t="shared" ref="D158" si="37">D157</f>
        <v>Av. Pedro Lemos</v>
      </c>
      <c r="E158" s="368" t="str">
        <f>E157</f>
        <v>pala</v>
      </c>
      <c r="F158" s="369" t="str">
        <f>F157</f>
        <v>5 m²</v>
      </c>
      <c r="G158" s="778"/>
      <c r="H158" s="783"/>
    </row>
    <row r="159" spans="1:8" ht="30" customHeight="1">
      <c r="A159" s="763"/>
      <c r="B159" s="768"/>
      <c r="C159" s="773"/>
      <c r="D159" s="367" t="str">
        <f>D158</f>
        <v>Av. Pedro Lemos</v>
      </c>
      <c r="E159" s="368" t="str">
        <f>E158</f>
        <v>pala</v>
      </c>
      <c r="F159" s="369" t="s">
        <v>541</v>
      </c>
      <c r="G159" s="778"/>
      <c r="H159" s="783"/>
    </row>
    <row r="160" spans="1:8" ht="30" customHeight="1">
      <c r="A160" s="763"/>
      <c r="B160" s="768"/>
      <c r="C160" s="773"/>
      <c r="D160" s="367" t="str">
        <f t="shared" ref="D160" si="38">D159</f>
        <v>Av. Pedro Lemos</v>
      </c>
      <c r="E160" s="368" t="s">
        <v>539</v>
      </c>
      <c r="F160" s="369" t="s">
        <v>542</v>
      </c>
      <c r="G160" s="778"/>
      <c r="H160" s="783"/>
    </row>
    <row r="161" spans="1:9" ht="30" customHeight="1">
      <c r="A161" s="763"/>
      <c r="B161" s="768"/>
      <c r="C161" s="773"/>
      <c r="D161" s="367" t="str">
        <f>D160</f>
        <v>Av. Pedro Lemos</v>
      </c>
      <c r="E161" s="368" t="s">
        <v>539</v>
      </c>
      <c r="F161" s="369" t="s">
        <v>540</v>
      </c>
      <c r="G161" s="778"/>
      <c r="H161" s="783"/>
    </row>
    <row r="162" spans="1:9" ht="30" customHeight="1">
      <c r="A162" s="763"/>
      <c r="B162" s="768"/>
      <c r="C162" s="773"/>
      <c r="D162" s="367" t="str">
        <f>D161</f>
        <v>Av. Pedro Lemos</v>
      </c>
      <c r="E162" s="368" t="s">
        <v>539</v>
      </c>
      <c r="F162" s="369" t="s">
        <v>543</v>
      </c>
      <c r="G162" s="778"/>
      <c r="H162" s="783"/>
    </row>
    <row r="163" spans="1:9" ht="30" customHeight="1">
      <c r="A163" s="764"/>
      <c r="B163" s="769"/>
      <c r="C163" s="774"/>
      <c r="D163" s="370" t="str">
        <f>D161</f>
        <v>Av. Pedro Lemos</v>
      </c>
      <c r="E163" s="371" t="s">
        <v>539</v>
      </c>
      <c r="F163" s="372" t="s">
        <v>544</v>
      </c>
      <c r="G163" s="779"/>
      <c r="H163" s="784"/>
    </row>
    <row r="164" spans="1:9" ht="30" customHeight="1">
      <c r="A164" s="765">
        <v>150</v>
      </c>
      <c r="B164" s="770" t="s">
        <v>545</v>
      </c>
      <c r="C164" s="775">
        <v>45566</v>
      </c>
      <c r="D164" s="373" t="s">
        <v>166</v>
      </c>
      <c r="E164" s="373" t="s">
        <v>191</v>
      </c>
      <c r="F164" s="374" t="s">
        <v>192</v>
      </c>
      <c r="G164" s="780">
        <v>584</v>
      </c>
      <c r="H164" s="785" t="s">
        <v>345</v>
      </c>
      <c r="I164" s="69">
        <f>SUM(G164)</f>
        <v>584</v>
      </c>
    </row>
    <row r="165" spans="1:9" ht="30" customHeight="1">
      <c r="A165" s="766"/>
      <c r="B165" s="771"/>
      <c r="C165" s="776"/>
      <c r="D165" s="375" t="s">
        <v>194</v>
      </c>
      <c r="E165" s="375" t="s">
        <v>191</v>
      </c>
      <c r="F165" s="376" t="s">
        <v>192</v>
      </c>
      <c r="G165" s="781"/>
      <c r="H165" s="786"/>
    </row>
    <row r="166" spans="1:9" ht="30" customHeight="1">
      <c r="A166" s="766"/>
      <c r="B166" s="771"/>
      <c r="C166" s="776"/>
      <c r="D166" s="375" t="s">
        <v>166</v>
      </c>
      <c r="E166" s="375" t="s">
        <v>191</v>
      </c>
      <c r="F166" s="376" t="s">
        <v>192</v>
      </c>
      <c r="G166" s="781"/>
      <c r="H166" s="786"/>
    </row>
    <row r="167" spans="1:9" ht="30" customHeight="1">
      <c r="A167" s="766"/>
      <c r="B167" s="771"/>
      <c r="C167" s="776"/>
      <c r="D167" s="377" t="s">
        <v>195</v>
      </c>
      <c r="E167" s="378" t="s">
        <v>150</v>
      </c>
      <c r="F167" s="379" t="str">
        <f>F166</f>
        <v>10 m²</v>
      </c>
      <c r="G167" s="781"/>
      <c r="H167" s="786"/>
    </row>
    <row r="168" spans="1:9" ht="30" customHeight="1">
      <c r="A168" s="144">
        <v>151</v>
      </c>
      <c r="B168" s="380" t="s">
        <v>546</v>
      </c>
      <c r="C168" s="142">
        <v>45609</v>
      </c>
      <c r="D168" s="381" t="str">
        <f>D163</f>
        <v>Av. Pedro Lemos</v>
      </c>
      <c r="E168" s="382" t="str">
        <f>E150</f>
        <v>Faixas</v>
      </c>
      <c r="F168" s="383" t="str">
        <f>F145</f>
        <v>0, 50 m²</v>
      </c>
      <c r="G168" s="384">
        <v>18</v>
      </c>
      <c r="H168" s="385" t="s">
        <v>345</v>
      </c>
    </row>
    <row r="169" spans="1:9" ht="30" customHeight="1">
      <c r="A169" s="144">
        <v>152</v>
      </c>
      <c r="B169" s="380" t="s">
        <v>547</v>
      </c>
      <c r="C169" s="142">
        <v>45610</v>
      </c>
      <c r="D169" s="381" t="str">
        <f t="shared" ref="D169" si="39">D168</f>
        <v>Av. Pedro Lemos</v>
      </c>
      <c r="E169" s="382" t="str">
        <f>E168</f>
        <v>Faixas</v>
      </c>
      <c r="F169" s="383" t="str">
        <f>F168</f>
        <v>0, 50 m²</v>
      </c>
      <c r="G169" s="384">
        <v>18</v>
      </c>
      <c r="H169" s="385" t="str">
        <f>H168</f>
        <v>Entrega Ona Sertifikadu</v>
      </c>
    </row>
    <row r="170" spans="1:9" ht="30" customHeight="1">
      <c r="A170" s="144">
        <v>153</v>
      </c>
      <c r="B170" s="380" t="s">
        <v>548</v>
      </c>
      <c r="C170" s="142">
        <v>45615</v>
      </c>
      <c r="D170" s="381" t="str">
        <f t="shared" ref="D170" si="40">D169</f>
        <v>Av. Pedro Lemos</v>
      </c>
      <c r="E170" s="382" t="str">
        <f>E169</f>
        <v>Faixas</v>
      </c>
      <c r="F170" s="383" t="str">
        <f>F135</f>
        <v>0,75 m²</v>
      </c>
      <c r="G170" s="384">
        <v>27</v>
      </c>
      <c r="H170" s="385" t="str">
        <f>H169</f>
        <v>Entrega Ona Sertifikadu</v>
      </c>
    </row>
    <row r="171" spans="1:9" ht="30" customHeight="1">
      <c r="A171" s="144">
        <v>154</v>
      </c>
      <c r="B171" s="380" t="s">
        <v>549</v>
      </c>
      <c r="C171" s="142">
        <v>45616</v>
      </c>
      <c r="D171" s="381" t="str">
        <f t="shared" ref="D171" si="41">D170</f>
        <v>Av. Pedro Lemos</v>
      </c>
      <c r="E171" s="382" t="str">
        <f>E170</f>
        <v>Faixas</v>
      </c>
      <c r="F171" s="383" t="str">
        <f>F169</f>
        <v>0, 50 m²</v>
      </c>
      <c r="G171" s="384">
        <f>G169</f>
        <v>18</v>
      </c>
      <c r="H171" s="385" t="str">
        <f>H170</f>
        <v>Entrega Ona Sertifikadu</v>
      </c>
    </row>
    <row r="172" spans="1:9" ht="30" customHeight="1">
      <c r="A172" s="144">
        <v>155</v>
      </c>
      <c r="B172" s="380" t="s">
        <v>550</v>
      </c>
      <c r="C172" s="142">
        <v>45617</v>
      </c>
      <c r="D172" s="381" t="s">
        <v>551</v>
      </c>
      <c r="E172" s="382" t="s">
        <v>62</v>
      </c>
      <c r="F172" s="50" t="s">
        <v>179</v>
      </c>
      <c r="G172" s="384">
        <v>73</v>
      </c>
      <c r="H172" s="385" t="str">
        <f>H171</f>
        <v>Entrega Ona Sertifikadu</v>
      </c>
    </row>
    <row r="173" spans="1:9" ht="30" customHeight="1">
      <c r="A173" s="144">
        <v>156</v>
      </c>
      <c r="B173" s="380" t="s">
        <v>552</v>
      </c>
      <c r="C173" s="142">
        <v>45616</v>
      </c>
      <c r="D173" s="381" t="str">
        <f>D171</f>
        <v>Av. Pedro Lemos</v>
      </c>
      <c r="E173" s="382" t="str">
        <f>E172</f>
        <v>Faixas</v>
      </c>
      <c r="F173" s="50" t="str">
        <f t="shared" ref="F173" si="42">F172</f>
        <v>2 m²</v>
      </c>
      <c r="G173" s="384">
        <v>73</v>
      </c>
      <c r="H173" s="385" t="str">
        <f t="shared" ref="H173" si="43">H172</f>
        <v>Entrega Ona Sertifikadu</v>
      </c>
    </row>
    <row r="174" spans="1:9" ht="30" customHeight="1">
      <c r="A174" s="144">
        <v>157</v>
      </c>
      <c r="B174" s="380" t="s">
        <v>553</v>
      </c>
      <c r="C174" s="142">
        <v>45622</v>
      </c>
      <c r="D174" s="381" t="str">
        <f t="shared" ref="D174" si="44">D173</f>
        <v>Av. Pedro Lemos</v>
      </c>
      <c r="E174" s="382" t="str">
        <f>E173</f>
        <v>Faixas</v>
      </c>
      <c r="F174" s="50" t="str">
        <f>F173</f>
        <v>2 m²</v>
      </c>
      <c r="G174" s="384">
        <v>73</v>
      </c>
      <c r="H174" s="385" t="str">
        <f t="shared" ref="H174:H179" si="45">H173</f>
        <v>Entrega Ona Sertifikadu</v>
      </c>
    </row>
    <row r="175" spans="1:9" ht="30" customHeight="1">
      <c r="A175" s="144">
        <v>158</v>
      </c>
      <c r="B175" s="380" t="s">
        <v>554</v>
      </c>
      <c r="C175" s="142">
        <v>45618</v>
      </c>
      <c r="D175" s="381" t="str">
        <f>D174</f>
        <v>Av. Pedro Lemos</v>
      </c>
      <c r="E175" s="382" t="str">
        <f>E174</f>
        <v>Faixas</v>
      </c>
      <c r="F175" s="383" t="str">
        <f>F171</f>
        <v>0, 50 m²</v>
      </c>
      <c r="G175" s="384">
        <v>18</v>
      </c>
      <c r="H175" s="385" t="str">
        <f t="shared" si="45"/>
        <v>Entrega Ona Sertifikadu</v>
      </c>
    </row>
    <row r="176" spans="1:9" ht="30" customHeight="1">
      <c r="A176" s="144">
        <v>159</v>
      </c>
      <c r="B176" s="380" t="s">
        <v>555</v>
      </c>
      <c r="C176" s="142">
        <v>45623</v>
      </c>
      <c r="D176" s="381" t="s">
        <v>400</v>
      </c>
      <c r="E176" s="386" t="s">
        <v>62</v>
      </c>
      <c r="F176" s="383" t="str">
        <f>F175</f>
        <v>0, 50 m²</v>
      </c>
      <c r="G176" s="384">
        <v>14</v>
      </c>
      <c r="H176" s="385" t="str">
        <f t="shared" si="45"/>
        <v>Entrega Ona Sertifikadu</v>
      </c>
    </row>
    <row r="177" spans="1:12" ht="30" customHeight="1">
      <c r="A177" s="144">
        <v>160</v>
      </c>
      <c r="B177" s="380" t="s">
        <v>556</v>
      </c>
      <c r="C177" s="142">
        <v>45623</v>
      </c>
      <c r="D177" s="381" t="s">
        <v>415</v>
      </c>
      <c r="E177" s="386" t="s">
        <v>62</v>
      </c>
      <c r="F177" s="383" t="str">
        <f>F176</f>
        <v>0, 50 m²</v>
      </c>
      <c r="G177" s="384">
        <v>18</v>
      </c>
      <c r="H177" s="385" t="str">
        <f t="shared" si="45"/>
        <v>Entrega Ona Sertifikadu</v>
      </c>
    </row>
    <row r="178" spans="1:12" ht="30" customHeight="1">
      <c r="A178" s="144">
        <v>161</v>
      </c>
      <c r="B178" s="380" t="s">
        <v>557</v>
      </c>
      <c r="C178" s="142">
        <v>45623</v>
      </c>
      <c r="D178" s="381" t="s">
        <v>415</v>
      </c>
      <c r="E178" s="386" t="s">
        <v>62</v>
      </c>
      <c r="F178" s="383" t="str">
        <f>F177</f>
        <v>0, 50 m²</v>
      </c>
      <c r="G178" s="384">
        <v>18</v>
      </c>
      <c r="H178" s="385" t="str">
        <f t="shared" si="45"/>
        <v>Entrega Ona Sertifikadu</v>
      </c>
    </row>
    <row r="179" spans="1:12" ht="30" customHeight="1">
      <c r="A179" s="144">
        <v>162</v>
      </c>
      <c r="B179" s="380" t="s">
        <v>558</v>
      </c>
      <c r="C179" s="142">
        <v>45629</v>
      </c>
      <c r="D179" s="381" t="s">
        <v>415</v>
      </c>
      <c r="E179" s="386" t="s">
        <v>62</v>
      </c>
      <c r="F179" s="50" t="s">
        <v>179</v>
      </c>
      <c r="G179" s="384">
        <v>73</v>
      </c>
      <c r="H179" s="385" t="str">
        <f t="shared" si="45"/>
        <v>Entrega Ona Sertifikadu</v>
      </c>
      <c r="J179" s="69"/>
    </row>
    <row r="180" spans="1:12" ht="23.25" customHeight="1">
      <c r="A180" s="757" t="s">
        <v>559</v>
      </c>
      <c r="B180" s="758"/>
      <c r="C180" s="758"/>
      <c r="D180" s="758"/>
      <c r="E180" s="758"/>
      <c r="F180" s="759"/>
      <c r="G180" s="387">
        <f>SUM(G4:G179)</f>
        <v>10044.69</v>
      </c>
      <c r="H180" s="388"/>
      <c r="J180" s="69"/>
      <c r="L180" s="69"/>
    </row>
    <row r="181" spans="1:12" ht="41.25" customHeight="1">
      <c r="A181" s="760" t="s">
        <v>200</v>
      </c>
      <c r="B181" s="760"/>
      <c r="D181" s="761"/>
      <c r="E181" s="761"/>
      <c r="F181" s="760" t="s">
        <v>273</v>
      </c>
      <c r="G181" s="760"/>
      <c r="H181" s="760"/>
    </row>
    <row r="182" spans="1:12" ht="65.25" customHeight="1">
      <c r="A182" s="787" t="s">
        <v>274</v>
      </c>
      <c r="B182" s="787"/>
      <c r="C182" s="389"/>
      <c r="D182" s="788" t="s">
        <v>560</v>
      </c>
      <c r="E182" s="789"/>
      <c r="F182" s="787" t="s">
        <v>561</v>
      </c>
      <c r="G182" s="787"/>
      <c r="H182" s="787"/>
      <c r="I182" s="69"/>
      <c r="K182" s="390"/>
    </row>
    <row r="183" spans="1:12">
      <c r="A183" s="650" t="s">
        <v>276</v>
      </c>
      <c r="B183" s="650"/>
      <c r="D183" s="650" t="s">
        <v>562</v>
      </c>
      <c r="E183" s="650"/>
      <c r="F183" s="650" t="s">
        <v>277</v>
      </c>
      <c r="G183" s="650"/>
      <c r="H183" s="650"/>
    </row>
    <row r="188" spans="1:12">
      <c r="I188" s="69">
        <v>15409.31</v>
      </c>
      <c r="K188" s="69"/>
    </row>
    <row r="189" spans="1:12">
      <c r="I189" s="69">
        <v>6237.36</v>
      </c>
    </row>
    <row r="191" spans="1:12">
      <c r="J191" s="69">
        <f>I188-I189</f>
        <v>9171.9500000000007</v>
      </c>
    </row>
  </sheetData>
  <mergeCells count="21">
    <mergeCell ref="A182:B182"/>
    <mergeCell ref="D182:E182"/>
    <mergeCell ref="F182:H182"/>
    <mergeCell ref="A183:B183"/>
    <mergeCell ref="D183:E183"/>
    <mergeCell ref="F183:H183"/>
    <mergeCell ref="A2:H2"/>
    <mergeCell ref="A180:F180"/>
    <mergeCell ref="A181:B181"/>
    <mergeCell ref="D181:E181"/>
    <mergeCell ref="F181:H181"/>
    <mergeCell ref="A152:A163"/>
    <mergeCell ref="A164:A167"/>
    <mergeCell ref="B152:B163"/>
    <mergeCell ref="B164:B167"/>
    <mergeCell ref="C152:C163"/>
    <mergeCell ref="C164:C167"/>
    <mergeCell ref="G152:G163"/>
    <mergeCell ref="G164:G167"/>
    <mergeCell ref="H152:H163"/>
    <mergeCell ref="H164:H167"/>
  </mergeCells>
  <printOptions horizontalCentered="1"/>
  <pageMargins left="0.70833333333333304" right="0.70833333333333304" top="0.74791666666666701" bottom="0.74791666666666701" header="0.31458333333333299" footer="0.31458333333333299"/>
  <pageSetup scale="78" fitToHeight="0" orientation="landscape" r:id="rId1"/>
  <headerFooter alignWithMargins="0"/>
  <rowBreaks count="10" manualBreakCount="10">
    <brk id="17" max="7" man="1"/>
    <brk id="32" max="7" man="1"/>
    <brk id="49" max="7" man="1"/>
    <brk id="66" max="7" man="1"/>
    <brk id="83" max="7" man="1"/>
    <brk id="99" max="7" man="1"/>
    <brk id="119" max="7" man="1"/>
    <brk id="132" max="7" man="1"/>
    <brk id="148" max="7" man="1"/>
    <brk id="163" max="7" man="1"/>
  </rowBreaks>
  <ignoredErrors>
    <ignoredError sqref="D95:E95 D102:E102 D86:E86" formula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112"/>
  <sheetViews>
    <sheetView tabSelected="1" view="pageBreakPreview" topLeftCell="A79" zoomScale="85" zoomScaleNormal="100" zoomScaleSheetLayoutView="85" workbookViewId="0">
      <selection activeCell="K82" sqref="K82"/>
    </sheetView>
  </sheetViews>
  <sheetFormatPr defaultColWidth="9" defaultRowHeight="14.5"/>
  <cols>
    <col min="1" max="1" width="5.6328125" customWidth="1"/>
    <col min="2" max="2" width="31.90625" customWidth="1"/>
    <col min="3" max="3" width="15.26953125" customWidth="1"/>
    <col min="4" max="4" width="25.7265625" customWidth="1"/>
    <col min="5" max="5" width="13.54296875" customWidth="1"/>
    <col min="6" max="6" width="12.6328125" customWidth="1"/>
    <col min="7" max="7" width="16.54296875" customWidth="1"/>
    <col min="8" max="8" width="23.54296875" customWidth="1"/>
    <col min="10" max="10" width="10.36328125" bestFit="1" customWidth="1"/>
  </cols>
  <sheetData>
    <row r="1" spans="1:8" ht="91.5" customHeight="1">
      <c r="A1" s="95"/>
      <c r="B1" s="95"/>
      <c r="C1" s="95"/>
      <c r="D1" s="95"/>
      <c r="E1" s="95"/>
      <c r="F1" s="95"/>
      <c r="G1" s="127" t="s">
        <v>278</v>
      </c>
      <c r="H1" s="95"/>
    </row>
    <row r="2" spans="1:8" ht="40.5" customHeight="1" thickBot="1">
      <c r="A2" s="743" t="s">
        <v>563</v>
      </c>
      <c r="B2" s="744"/>
      <c r="C2" s="744"/>
      <c r="D2" s="744"/>
      <c r="E2" s="744"/>
      <c r="F2" s="744"/>
      <c r="G2" s="744"/>
      <c r="H2" s="745"/>
    </row>
    <row r="3" spans="1:8" ht="31.5" thickBot="1">
      <c r="A3" s="128" t="s">
        <v>3</v>
      </c>
      <c r="B3" s="129" t="s">
        <v>126</v>
      </c>
      <c r="C3" s="130" t="s">
        <v>127</v>
      </c>
      <c r="D3" s="129" t="s">
        <v>128</v>
      </c>
      <c r="E3" s="130" t="s">
        <v>564</v>
      </c>
      <c r="F3" s="129" t="s">
        <v>565</v>
      </c>
      <c r="G3" s="131" t="s">
        <v>132</v>
      </c>
      <c r="H3" s="132" t="s">
        <v>2</v>
      </c>
    </row>
    <row r="4" spans="1:8" ht="40" customHeight="1" thickBot="1">
      <c r="A4" s="133">
        <v>1</v>
      </c>
      <c r="B4" s="134" t="s">
        <v>566</v>
      </c>
      <c r="C4" s="568">
        <v>45678</v>
      </c>
      <c r="D4" s="570" t="s">
        <v>567</v>
      </c>
      <c r="E4" s="135" t="s">
        <v>343</v>
      </c>
      <c r="F4" s="572" t="s">
        <v>401</v>
      </c>
      <c r="G4" s="640">
        <v>21</v>
      </c>
      <c r="H4" s="136" t="s">
        <v>345</v>
      </c>
    </row>
    <row r="5" spans="1:8" ht="40" customHeight="1" thickBot="1">
      <c r="A5" s="133">
        <v>2</v>
      </c>
      <c r="B5" s="137" t="s">
        <v>568</v>
      </c>
      <c r="C5" s="568">
        <v>45678</v>
      </c>
      <c r="D5" s="571" t="s">
        <v>347</v>
      </c>
      <c r="E5" s="138" t="s">
        <v>62</v>
      </c>
      <c r="F5" s="572" t="s">
        <v>401</v>
      </c>
      <c r="G5" s="609">
        <v>27</v>
      </c>
      <c r="H5" s="139" t="s">
        <v>345</v>
      </c>
    </row>
    <row r="6" spans="1:8" ht="40" customHeight="1" thickBot="1">
      <c r="A6" s="133">
        <v>3</v>
      </c>
      <c r="B6" s="140" t="s">
        <v>569</v>
      </c>
      <c r="C6" s="568">
        <v>45715</v>
      </c>
      <c r="D6" s="575" t="s">
        <v>570</v>
      </c>
      <c r="E6" s="138" t="s">
        <v>62</v>
      </c>
      <c r="F6" s="572" t="s">
        <v>571</v>
      </c>
      <c r="G6" s="641">
        <v>74</v>
      </c>
      <c r="H6" s="139" t="s">
        <v>345</v>
      </c>
    </row>
    <row r="7" spans="1:8" ht="40" customHeight="1" thickBot="1">
      <c r="A7" s="607">
        <v>4</v>
      </c>
      <c r="B7" s="635" t="s">
        <v>210</v>
      </c>
      <c r="C7" s="636">
        <v>45716</v>
      </c>
      <c r="D7" s="595" t="s">
        <v>353</v>
      </c>
      <c r="E7" s="596" t="s">
        <v>114</v>
      </c>
      <c r="F7" s="597" t="s">
        <v>213</v>
      </c>
      <c r="G7" s="609">
        <v>116.26</v>
      </c>
      <c r="H7" s="598" t="s">
        <v>345</v>
      </c>
    </row>
    <row r="8" spans="1:8" ht="40" customHeight="1" thickBot="1">
      <c r="A8" s="601">
        <v>5</v>
      </c>
      <c r="B8" s="140" t="s">
        <v>572</v>
      </c>
      <c r="C8" s="569">
        <v>45723</v>
      </c>
      <c r="D8" s="575" t="s">
        <v>573</v>
      </c>
      <c r="E8" s="141" t="s">
        <v>574</v>
      </c>
      <c r="F8" s="573" t="s">
        <v>575</v>
      </c>
      <c r="G8" s="609">
        <v>20</v>
      </c>
      <c r="H8" s="139" t="s">
        <v>345</v>
      </c>
    </row>
    <row r="9" spans="1:8" ht="40" customHeight="1" thickBot="1">
      <c r="A9" s="607">
        <v>6</v>
      </c>
      <c r="B9" s="635" t="s">
        <v>576</v>
      </c>
      <c r="C9" s="637">
        <v>45729</v>
      </c>
      <c r="D9" s="595" t="s">
        <v>577</v>
      </c>
      <c r="E9" s="596" t="s">
        <v>62</v>
      </c>
      <c r="F9" s="597" t="s">
        <v>472</v>
      </c>
      <c r="G9" s="609">
        <v>55</v>
      </c>
      <c r="H9" s="598" t="s">
        <v>345</v>
      </c>
    </row>
    <row r="10" spans="1:8" ht="13.5" customHeight="1">
      <c r="A10" s="795">
        <v>7</v>
      </c>
      <c r="B10" s="799" t="s">
        <v>578</v>
      </c>
      <c r="C10" s="804">
        <v>45741</v>
      </c>
      <c r="D10" s="575" t="s">
        <v>166</v>
      </c>
      <c r="E10" s="141" t="s">
        <v>167</v>
      </c>
      <c r="F10" s="573" t="s">
        <v>326</v>
      </c>
      <c r="G10" s="809">
        <v>2136</v>
      </c>
      <c r="H10" s="812" t="s">
        <v>345</v>
      </c>
    </row>
    <row r="11" spans="1:8" ht="15" customHeight="1">
      <c r="A11" s="796"/>
      <c r="B11" s="800"/>
      <c r="C11" s="805"/>
      <c r="D11" s="575" t="s">
        <v>166</v>
      </c>
      <c r="E11" s="141" t="s">
        <v>167</v>
      </c>
      <c r="F11" s="573" t="s">
        <v>326</v>
      </c>
      <c r="G11" s="810"/>
      <c r="H11" s="813"/>
    </row>
    <row r="12" spans="1:8" ht="13.5" customHeight="1">
      <c r="A12" s="796"/>
      <c r="B12" s="800"/>
      <c r="C12" s="805"/>
      <c r="D12" s="575" t="s">
        <v>166</v>
      </c>
      <c r="E12" s="141" t="s">
        <v>167</v>
      </c>
      <c r="F12" s="573" t="s">
        <v>326</v>
      </c>
      <c r="G12" s="810"/>
      <c r="H12" s="813"/>
    </row>
    <row r="13" spans="1:8" ht="18" customHeight="1">
      <c r="A13" s="796"/>
      <c r="B13" s="800"/>
      <c r="C13" s="805"/>
      <c r="D13" s="575" t="s">
        <v>103</v>
      </c>
      <c r="E13" s="141" t="s">
        <v>167</v>
      </c>
      <c r="F13" s="573" t="s">
        <v>326</v>
      </c>
      <c r="G13" s="810"/>
      <c r="H13" s="813"/>
    </row>
    <row r="14" spans="1:8" ht="17.25" customHeight="1">
      <c r="A14" s="796"/>
      <c r="B14" s="800"/>
      <c r="C14" s="805"/>
      <c r="D14" s="575" t="s">
        <v>551</v>
      </c>
      <c r="E14" s="141" t="s">
        <v>167</v>
      </c>
      <c r="F14" s="573" t="s">
        <v>326</v>
      </c>
      <c r="G14" s="810"/>
      <c r="H14" s="813"/>
    </row>
    <row r="15" spans="1:8" ht="15" customHeight="1" thickBot="1">
      <c r="A15" s="797"/>
      <c r="B15" s="801"/>
      <c r="C15" s="806"/>
      <c r="D15" s="575" t="s">
        <v>166</v>
      </c>
      <c r="E15" s="141" t="s">
        <v>167</v>
      </c>
      <c r="F15" s="573" t="s">
        <v>326</v>
      </c>
      <c r="G15" s="811"/>
      <c r="H15" s="814"/>
    </row>
    <row r="16" spans="1:8" ht="40" customHeight="1" thickBot="1">
      <c r="A16" s="600">
        <v>8</v>
      </c>
      <c r="B16" s="635" t="s">
        <v>579</v>
      </c>
      <c r="C16" s="594">
        <v>45744</v>
      </c>
      <c r="D16" s="595" t="s">
        <v>577</v>
      </c>
      <c r="E16" s="596" t="str">
        <f>E6</f>
        <v>Faixas</v>
      </c>
      <c r="F16" s="597" t="str">
        <f>F9</f>
        <v>0,75  m²</v>
      </c>
      <c r="G16" s="609">
        <v>55</v>
      </c>
      <c r="H16" s="598" t="s">
        <v>345</v>
      </c>
    </row>
    <row r="17" spans="1:8" s="599" customFormat="1" ht="40" customHeight="1" thickBot="1">
      <c r="A17" s="600">
        <v>9</v>
      </c>
      <c r="B17" s="593" t="s">
        <v>599</v>
      </c>
      <c r="C17" s="594" t="s">
        <v>600</v>
      </c>
      <c r="D17" s="595" t="s">
        <v>415</v>
      </c>
      <c r="E17" s="596" t="s">
        <v>581</v>
      </c>
      <c r="F17" s="597" t="s">
        <v>601</v>
      </c>
      <c r="G17" s="609">
        <v>77</v>
      </c>
      <c r="H17" s="598" t="s">
        <v>345</v>
      </c>
    </row>
    <row r="18" spans="1:8" ht="40" customHeight="1" thickBot="1">
      <c r="A18" s="600">
        <v>10</v>
      </c>
      <c r="B18" s="140" t="s">
        <v>580</v>
      </c>
      <c r="C18" s="567">
        <v>45751</v>
      </c>
      <c r="D18" s="575" t="s">
        <v>415</v>
      </c>
      <c r="E18" s="141" t="s">
        <v>581</v>
      </c>
      <c r="F18" s="572" t="s">
        <v>369</v>
      </c>
      <c r="G18" s="609">
        <v>18</v>
      </c>
      <c r="H18" s="139" t="s">
        <v>345</v>
      </c>
    </row>
    <row r="19" spans="1:8" ht="40" customHeight="1" thickBot="1">
      <c r="A19" s="600">
        <v>11</v>
      </c>
      <c r="B19" s="140" t="s">
        <v>582</v>
      </c>
      <c r="C19" s="567">
        <v>45751</v>
      </c>
      <c r="D19" s="575" t="s">
        <v>415</v>
      </c>
      <c r="E19" s="141" t="s">
        <v>581</v>
      </c>
      <c r="F19" s="572" t="s">
        <v>369</v>
      </c>
      <c r="G19" s="609">
        <v>18</v>
      </c>
      <c r="H19" s="139" t="s">
        <v>345</v>
      </c>
    </row>
    <row r="20" spans="1:8" ht="40" customHeight="1" thickBot="1">
      <c r="A20" s="600">
        <v>12</v>
      </c>
      <c r="B20" s="140" t="s">
        <v>583</v>
      </c>
      <c r="C20" s="567">
        <v>45751</v>
      </c>
      <c r="D20" s="575" t="s">
        <v>415</v>
      </c>
      <c r="E20" s="141" t="s">
        <v>581</v>
      </c>
      <c r="F20" s="572" t="s">
        <v>232</v>
      </c>
      <c r="G20" s="609">
        <v>27</v>
      </c>
      <c r="H20" s="139" t="s">
        <v>345</v>
      </c>
    </row>
    <row r="21" spans="1:8" ht="40" customHeight="1" thickBot="1">
      <c r="A21" s="600">
        <v>13</v>
      </c>
      <c r="B21" s="140" t="s">
        <v>584</v>
      </c>
      <c r="C21" s="567">
        <v>45751</v>
      </c>
      <c r="D21" s="575" t="s">
        <v>415</v>
      </c>
      <c r="E21" s="141" t="s">
        <v>581</v>
      </c>
      <c r="F21" s="572" t="s">
        <v>232</v>
      </c>
      <c r="G21" s="609">
        <v>27</v>
      </c>
      <c r="H21" s="139" t="s">
        <v>345</v>
      </c>
    </row>
    <row r="22" spans="1:8" ht="40" customHeight="1" thickBot="1">
      <c r="A22" s="600">
        <v>14</v>
      </c>
      <c r="B22" s="140" t="s">
        <v>585</v>
      </c>
      <c r="C22" s="567">
        <v>45751</v>
      </c>
      <c r="D22" s="575" t="s">
        <v>586</v>
      </c>
      <c r="E22" s="141" t="s">
        <v>581</v>
      </c>
      <c r="F22" s="572" t="s">
        <v>232</v>
      </c>
      <c r="G22" s="609">
        <v>27</v>
      </c>
      <c r="H22" s="139" t="s">
        <v>345</v>
      </c>
    </row>
    <row r="23" spans="1:8" ht="40" customHeight="1" thickBot="1">
      <c r="A23" s="600">
        <v>15</v>
      </c>
      <c r="B23" s="140" t="s">
        <v>587</v>
      </c>
      <c r="C23" s="567">
        <v>45751</v>
      </c>
      <c r="D23" s="575" t="s">
        <v>415</v>
      </c>
      <c r="E23" s="141" t="s">
        <v>581</v>
      </c>
      <c r="F23" s="572" t="s">
        <v>232</v>
      </c>
      <c r="G23" s="609">
        <v>37</v>
      </c>
      <c r="H23" s="139" t="s">
        <v>345</v>
      </c>
    </row>
    <row r="24" spans="1:8" ht="40" customHeight="1" thickBot="1">
      <c r="A24" s="600">
        <v>16</v>
      </c>
      <c r="B24" s="140" t="s">
        <v>285</v>
      </c>
      <c r="C24" s="567">
        <v>45751</v>
      </c>
      <c r="D24" s="575" t="s">
        <v>415</v>
      </c>
      <c r="E24" s="141" t="s">
        <v>581</v>
      </c>
      <c r="F24" s="572" t="s">
        <v>232</v>
      </c>
      <c r="G24" s="609">
        <v>37</v>
      </c>
      <c r="H24" s="139" t="s">
        <v>345</v>
      </c>
    </row>
    <row r="25" spans="1:8" ht="40" customHeight="1" thickBot="1">
      <c r="A25" s="600">
        <v>17</v>
      </c>
      <c r="B25" s="140" t="s">
        <v>588</v>
      </c>
      <c r="C25" s="567">
        <v>45751</v>
      </c>
      <c r="D25" s="575" t="s">
        <v>415</v>
      </c>
      <c r="E25" s="141" t="s">
        <v>581</v>
      </c>
      <c r="F25" s="572" t="s">
        <v>232</v>
      </c>
      <c r="G25" s="609">
        <v>37</v>
      </c>
      <c r="H25" s="139" t="s">
        <v>345</v>
      </c>
    </row>
    <row r="26" spans="1:8" ht="40" customHeight="1" thickBot="1">
      <c r="A26" s="600">
        <v>18</v>
      </c>
      <c r="B26" s="140" t="s">
        <v>589</v>
      </c>
      <c r="C26" s="567">
        <v>45904</v>
      </c>
      <c r="D26" s="575" t="s">
        <v>415</v>
      </c>
      <c r="E26" s="141" t="s">
        <v>581</v>
      </c>
      <c r="F26" s="572" t="s">
        <v>258</v>
      </c>
      <c r="G26" s="609">
        <v>22</v>
      </c>
      <c r="H26" s="139" t="s">
        <v>345</v>
      </c>
    </row>
    <row r="27" spans="1:8" ht="40" customHeight="1" thickBot="1">
      <c r="A27" s="600">
        <v>19</v>
      </c>
      <c r="B27" s="140" t="s">
        <v>590</v>
      </c>
      <c r="C27" s="567">
        <v>45904</v>
      </c>
      <c r="D27" s="575" t="s">
        <v>415</v>
      </c>
      <c r="E27" s="141" t="s">
        <v>581</v>
      </c>
      <c r="F27" s="572" t="s">
        <v>284</v>
      </c>
      <c r="G27" s="609">
        <v>18</v>
      </c>
      <c r="H27" s="139" t="s">
        <v>345</v>
      </c>
    </row>
    <row r="28" spans="1:8" ht="40" customHeight="1" thickBot="1">
      <c r="A28" s="600">
        <v>20</v>
      </c>
      <c r="B28" s="140" t="s">
        <v>591</v>
      </c>
      <c r="C28" s="567">
        <v>45904</v>
      </c>
      <c r="D28" s="575" t="s">
        <v>355</v>
      </c>
      <c r="E28" s="141" t="s">
        <v>581</v>
      </c>
      <c r="F28" s="572" t="s">
        <v>232</v>
      </c>
      <c r="G28" s="609">
        <v>27</v>
      </c>
      <c r="H28" s="139" t="s">
        <v>345</v>
      </c>
    </row>
    <row r="29" spans="1:8" ht="40" customHeight="1" thickBot="1">
      <c r="A29" s="600">
        <v>21</v>
      </c>
      <c r="B29" s="140" t="s">
        <v>592</v>
      </c>
      <c r="C29" s="567">
        <v>45904</v>
      </c>
      <c r="D29" s="575" t="s">
        <v>415</v>
      </c>
      <c r="E29" s="141" t="s">
        <v>581</v>
      </c>
      <c r="F29" s="572" t="s">
        <v>232</v>
      </c>
      <c r="G29" s="609">
        <v>37</v>
      </c>
      <c r="H29" s="139" t="s">
        <v>345</v>
      </c>
    </row>
    <row r="30" spans="1:8" ht="40" customHeight="1" thickBot="1">
      <c r="A30" s="600">
        <v>22</v>
      </c>
      <c r="B30" s="140" t="s">
        <v>593</v>
      </c>
      <c r="C30" s="567">
        <v>45904</v>
      </c>
      <c r="D30" s="575" t="s">
        <v>415</v>
      </c>
      <c r="E30" s="141" t="s">
        <v>581</v>
      </c>
      <c r="F30" s="572" t="s">
        <v>232</v>
      </c>
      <c r="G30" s="609">
        <v>36.5</v>
      </c>
      <c r="H30" s="139" t="s">
        <v>345</v>
      </c>
    </row>
    <row r="31" spans="1:8" ht="40" customHeight="1" thickBot="1">
      <c r="A31" s="600">
        <v>23</v>
      </c>
      <c r="B31" s="143" t="s">
        <v>594</v>
      </c>
      <c r="C31" s="567">
        <v>45904</v>
      </c>
      <c r="D31" s="575" t="s">
        <v>415</v>
      </c>
      <c r="E31" s="141" t="s">
        <v>581</v>
      </c>
      <c r="F31" s="572" t="s">
        <v>595</v>
      </c>
      <c r="G31" s="609">
        <v>22</v>
      </c>
      <c r="H31" s="139" t="s">
        <v>345</v>
      </c>
    </row>
    <row r="32" spans="1:8" ht="40" customHeight="1" thickBot="1">
      <c r="A32" s="600">
        <v>24</v>
      </c>
      <c r="B32" s="140" t="s">
        <v>596</v>
      </c>
      <c r="C32" s="567">
        <v>45873</v>
      </c>
      <c r="D32" s="575" t="s">
        <v>597</v>
      </c>
      <c r="E32" s="141" t="s">
        <v>574</v>
      </c>
      <c r="F32" s="573" t="s">
        <v>598</v>
      </c>
      <c r="G32" s="609">
        <v>40</v>
      </c>
      <c r="H32" s="139" t="s">
        <v>345</v>
      </c>
    </row>
    <row r="33" spans="1:8" ht="40" customHeight="1" thickBot="1">
      <c r="A33" s="600">
        <v>25</v>
      </c>
      <c r="B33" s="140" t="s">
        <v>602</v>
      </c>
      <c r="C33" s="567" t="s">
        <v>603</v>
      </c>
      <c r="D33" s="575" t="s">
        <v>604</v>
      </c>
      <c r="E33" s="141" t="s">
        <v>581</v>
      </c>
      <c r="F33" s="573" t="s">
        <v>605</v>
      </c>
      <c r="G33" s="609">
        <v>24</v>
      </c>
      <c r="H33" s="139" t="s">
        <v>345</v>
      </c>
    </row>
    <row r="34" spans="1:8" ht="40" customHeight="1" thickBot="1">
      <c r="A34" s="600">
        <v>26</v>
      </c>
      <c r="B34" s="140" t="s">
        <v>606</v>
      </c>
      <c r="C34" s="567" t="s">
        <v>603</v>
      </c>
      <c r="D34" s="575" t="s">
        <v>570</v>
      </c>
      <c r="E34" s="141" t="s">
        <v>581</v>
      </c>
      <c r="F34" s="573" t="s">
        <v>352</v>
      </c>
      <c r="G34" s="609">
        <v>16</v>
      </c>
      <c r="H34" s="139" t="s">
        <v>345</v>
      </c>
    </row>
    <row r="35" spans="1:8" ht="40" customHeight="1" thickBot="1">
      <c r="A35" s="638">
        <v>27</v>
      </c>
      <c r="B35" s="593" t="s">
        <v>607</v>
      </c>
      <c r="C35" s="594" t="s">
        <v>608</v>
      </c>
      <c r="D35" s="595" t="s">
        <v>609</v>
      </c>
      <c r="E35" s="596" t="s">
        <v>581</v>
      </c>
      <c r="F35" s="597" t="s">
        <v>293</v>
      </c>
      <c r="G35" s="609">
        <v>54.75</v>
      </c>
      <c r="H35" s="598" t="s">
        <v>345</v>
      </c>
    </row>
    <row r="36" spans="1:8" ht="40" customHeight="1" thickBot="1">
      <c r="A36" s="798">
        <v>28</v>
      </c>
      <c r="B36" s="802" t="s">
        <v>610</v>
      </c>
      <c r="C36" s="807" t="s">
        <v>611</v>
      </c>
      <c r="D36" s="808" t="s">
        <v>612</v>
      </c>
      <c r="E36" s="596" t="s">
        <v>613</v>
      </c>
      <c r="F36" s="597" t="s">
        <v>310</v>
      </c>
      <c r="G36" s="609">
        <v>178</v>
      </c>
      <c r="H36" s="815" t="s">
        <v>345</v>
      </c>
    </row>
    <row r="37" spans="1:8" ht="40" customHeight="1" thickBot="1">
      <c r="A37" s="798"/>
      <c r="B37" s="803"/>
      <c r="C37" s="807"/>
      <c r="D37" s="808"/>
      <c r="E37" s="596" t="s">
        <v>614</v>
      </c>
      <c r="F37" s="597" t="s">
        <v>615</v>
      </c>
      <c r="G37" s="609">
        <v>913</v>
      </c>
      <c r="H37" s="816"/>
    </row>
    <row r="38" spans="1:8" ht="40" customHeight="1" thickBot="1">
      <c r="A38" s="133">
        <v>29</v>
      </c>
      <c r="B38" s="143" t="s">
        <v>723</v>
      </c>
      <c r="C38" s="567">
        <v>45782</v>
      </c>
      <c r="D38" s="575" t="s">
        <v>724</v>
      </c>
      <c r="E38" s="141" t="s">
        <v>62</v>
      </c>
      <c r="F38" s="572" t="s">
        <v>232</v>
      </c>
      <c r="G38" s="609">
        <v>18</v>
      </c>
      <c r="H38" s="139" t="s">
        <v>345</v>
      </c>
    </row>
    <row r="39" spans="1:8" ht="40" customHeight="1" thickBot="1">
      <c r="A39" s="133">
        <v>30</v>
      </c>
      <c r="B39" s="140" t="s">
        <v>725</v>
      </c>
      <c r="C39" s="142" t="s">
        <v>726</v>
      </c>
      <c r="D39" s="575" t="s">
        <v>415</v>
      </c>
      <c r="E39" s="141" t="s">
        <v>62</v>
      </c>
      <c r="F39" s="573" t="s">
        <v>396</v>
      </c>
      <c r="G39" s="609">
        <v>22</v>
      </c>
      <c r="H39" s="139" t="s">
        <v>345</v>
      </c>
    </row>
    <row r="40" spans="1:8" ht="40" customHeight="1" thickBot="1">
      <c r="A40" s="133">
        <v>31</v>
      </c>
      <c r="B40" s="140" t="s">
        <v>727</v>
      </c>
      <c r="C40" s="142" t="s">
        <v>726</v>
      </c>
      <c r="D40" s="575" t="s">
        <v>728</v>
      </c>
      <c r="E40" s="141" t="s">
        <v>62</v>
      </c>
      <c r="F40" s="573" t="s">
        <v>344</v>
      </c>
      <c r="G40" s="609">
        <v>18</v>
      </c>
      <c r="H40" s="139" t="s">
        <v>345</v>
      </c>
    </row>
    <row r="41" spans="1:8" ht="40" customHeight="1" thickBot="1">
      <c r="A41" s="133">
        <v>32</v>
      </c>
      <c r="B41" s="140" t="s">
        <v>729</v>
      </c>
      <c r="C41" s="142" t="s">
        <v>726</v>
      </c>
      <c r="D41" s="575" t="s">
        <v>730</v>
      </c>
      <c r="E41" s="141" t="s">
        <v>62</v>
      </c>
      <c r="F41" s="573" t="s">
        <v>344</v>
      </c>
      <c r="G41" s="609">
        <v>22</v>
      </c>
      <c r="H41" s="139" t="s">
        <v>345</v>
      </c>
    </row>
    <row r="42" spans="1:8" ht="40" customHeight="1" thickBot="1">
      <c r="A42" s="133">
        <v>33</v>
      </c>
      <c r="B42" s="140" t="s">
        <v>731</v>
      </c>
      <c r="C42" s="142" t="s">
        <v>726</v>
      </c>
      <c r="D42" s="575" t="s">
        <v>360</v>
      </c>
      <c r="E42" s="141" t="s">
        <v>62</v>
      </c>
      <c r="F42" s="573" t="s">
        <v>344</v>
      </c>
      <c r="G42" s="609">
        <v>27</v>
      </c>
      <c r="H42" s="139" t="s">
        <v>345</v>
      </c>
    </row>
    <row r="43" spans="1:8" ht="40" customHeight="1" thickBot="1">
      <c r="A43" s="133">
        <v>34</v>
      </c>
      <c r="B43" s="140" t="s">
        <v>732</v>
      </c>
      <c r="C43" s="142" t="s">
        <v>733</v>
      </c>
      <c r="D43" s="575" t="s">
        <v>305</v>
      </c>
      <c r="E43" s="141" t="s">
        <v>62</v>
      </c>
      <c r="F43" s="573" t="s">
        <v>734</v>
      </c>
      <c r="G43" s="609">
        <v>27.4</v>
      </c>
      <c r="H43" s="139" t="s">
        <v>345</v>
      </c>
    </row>
    <row r="44" spans="1:8" ht="40" customHeight="1" thickBot="1">
      <c r="A44" s="133">
        <v>35</v>
      </c>
      <c r="B44" s="140" t="s">
        <v>735</v>
      </c>
      <c r="C44" s="142" t="s">
        <v>736</v>
      </c>
      <c r="D44" s="575" t="s">
        <v>737</v>
      </c>
      <c r="E44" s="141" t="s">
        <v>62</v>
      </c>
      <c r="F44" s="573" t="s">
        <v>232</v>
      </c>
      <c r="G44" s="609">
        <v>35</v>
      </c>
      <c r="H44" s="139" t="s">
        <v>345</v>
      </c>
    </row>
    <row r="45" spans="1:8" ht="40" customHeight="1" thickBot="1">
      <c r="A45" s="133">
        <v>36</v>
      </c>
      <c r="B45" s="143" t="s">
        <v>738</v>
      </c>
      <c r="C45" s="142">
        <v>45753</v>
      </c>
      <c r="D45" s="575" t="s">
        <v>739</v>
      </c>
      <c r="E45" s="141" t="s">
        <v>62</v>
      </c>
      <c r="F45" s="573" t="s">
        <v>232</v>
      </c>
      <c r="G45" s="609">
        <v>22</v>
      </c>
      <c r="H45" s="139" t="s">
        <v>345</v>
      </c>
    </row>
    <row r="46" spans="1:8" ht="40" customHeight="1" thickBot="1">
      <c r="A46" s="133">
        <v>37</v>
      </c>
      <c r="B46" s="143" t="s">
        <v>740</v>
      </c>
      <c r="C46" s="142">
        <v>45722</v>
      </c>
      <c r="D46" s="575" t="s">
        <v>415</v>
      </c>
      <c r="E46" s="141" t="s">
        <v>574</v>
      </c>
      <c r="F46" s="573" t="s">
        <v>179</v>
      </c>
      <c r="G46" s="609">
        <v>73</v>
      </c>
      <c r="H46" s="139" t="s">
        <v>345</v>
      </c>
    </row>
    <row r="47" spans="1:8" ht="40" hidden="1" customHeight="1" thickBot="1">
      <c r="A47" s="133">
        <v>38</v>
      </c>
      <c r="B47" s="140" t="s">
        <v>741</v>
      </c>
      <c r="C47" s="142">
        <v>45723</v>
      </c>
      <c r="D47" s="575" t="s">
        <v>415</v>
      </c>
      <c r="E47" s="141" t="s">
        <v>574</v>
      </c>
      <c r="F47" s="573" t="s">
        <v>196</v>
      </c>
      <c r="G47" s="609">
        <v>0</v>
      </c>
      <c r="H47" s="139" t="s">
        <v>345</v>
      </c>
    </row>
    <row r="48" spans="1:8" ht="40" customHeight="1" thickBot="1">
      <c r="A48" s="133">
        <v>39</v>
      </c>
      <c r="B48" s="140" t="s">
        <v>745</v>
      </c>
      <c r="C48" s="142">
        <v>45783</v>
      </c>
      <c r="D48" s="575" t="s">
        <v>742</v>
      </c>
      <c r="E48" s="141" t="s">
        <v>62</v>
      </c>
      <c r="F48" s="573" t="s">
        <v>743</v>
      </c>
      <c r="G48" s="609">
        <v>37</v>
      </c>
      <c r="H48" s="139" t="s">
        <v>345</v>
      </c>
    </row>
    <row r="49" spans="1:8" ht="40" customHeight="1" thickBot="1">
      <c r="A49" s="133">
        <v>40</v>
      </c>
      <c r="B49" s="140" t="s">
        <v>744</v>
      </c>
      <c r="C49" s="142">
        <v>45783</v>
      </c>
      <c r="D49" s="575" t="s">
        <v>742</v>
      </c>
      <c r="E49" s="141" t="s">
        <v>62</v>
      </c>
      <c r="F49" s="573" t="s">
        <v>743</v>
      </c>
      <c r="G49" s="609">
        <v>15</v>
      </c>
      <c r="H49" s="139" t="s">
        <v>345</v>
      </c>
    </row>
    <row r="50" spans="1:8" ht="40" customHeight="1" thickBot="1">
      <c r="A50" s="133">
        <v>41</v>
      </c>
      <c r="B50" s="140" t="s">
        <v>746</v>
      </c>
      <c r="C50" s="142">
        <v>45783</v>
      </c>
      <c r="D50" s="575" t="s">
        <v>742</v>
      </c>
      <c r="E50" s="141" t="s">
        <v>62</v>
      </c>
      <c r="F50" s="573" t="s">
        <v>743</v>
      </c>
      <c r="G50" s="609">
        <v>15</v>
      </c>
      <c r="H50" s="139" t="s">
        <v>345</v>
      </c>
    </row>
    <row r="51" spans="1:8" ht="40" customHeight="1" thickBot="1">
      <c r="A51" s="133">
        <v>42</v>
      </c>
      <c r="B51" s="140" t="s">
        <v>747</v>
      </c>
      <c r="C51" s="142">
        <v>45783</v>
      </c>
      <c r="D51" s="575" t="s">
        <v>742</v>
      </c>
      <c r="E51" s="141" t="s">
        <v>62</v>
      </c>
      <c r="F51" s="573" t="s">
        <v>743</v>
      </c>
      <c r="G51" s="609">
        <v>15</v>
      </c>
      <c r="H51" s="139" t="s">
        <v>345</v>
      </c>
    </row>
    <row r="52" spans="1:8" ht="40" customHeight="1" thickBot="1">
      <c r="A52" s="133">
        <v>43</v>
      </c>
      <c r="B52" s="140" t="s">
        <v>748</v>
      </c>
      <c r="C52" s="142">
        <v>45936</v>
      </c>
      <c r="D52" s="575" t="s">
        <v>749</v>
      </c>
      <c r="E52" s="141" t="s">
        <v>574</v>
      </c>
      <c r="F52" s="573" t="s">
        <v>179</v>
      </c>
      <c r="G52" s="609">
        <v>73</v>
      </c>
      <c r="H52" s="139" t="s">
        <v>345</v>
      </c>
    </row>
    <row r="53" spans="1:8" ht="40" customHeight="1" thickBot="1">
      <c r="A53" s="607">
        <v>44</v>
      </c>
      <c r="B53" s="635" t="s">
        <v>750</v>
      </c>
      <c r="C53" s="608">
        <v>45997</v>
      </c>
      <c r="D53" s="595" t="s">
        <v>751</v>
      </c>
      <c r="E53" s="596" t="s">
        <v>62</v>
      </c>
      <c r="F53" s="597" t="s">
        <v>196</v>
      </c>
      <c r="G53" s="609">
        <v>44</v>
      </c>
      <c r="H53" s="598" t="s">
        <v>345</v>
      </c>
    </row>
    <row r="54" spans="1:8" ht="40" customHeight="1" thickBot="1">
      <c r="A54" s="133">
        <v>45</v>
      </c>
      <c r="B54" s="143" t="s">
        <v>758</v>
      </c>
      <c r="C54" s="142" t="s">
        <v>759</v>
      </c>
      <c r="D54" s="575" t="s">
        <v>305</v>
      </c>
      <c r="E54" s="141" t="s">
        <v>62</v>
      </c>
      <c r="F54" s="573" t="s">
        <v>232</v>
      </c>
      <c r="G54" s="609">
        <v>18</v>
      </c>
      <c r="H54" s="139" t="s">
        <v>345</v>
      </c>
    </row>
    <row r="55" spans="1:8" ht="40" customHeight="1" thickBot="1">
      <c r="A55" s="133">
        <v>46</v>
      </c>
      <c r="B55" s="140" t="s">
        <v>760</v>
      </c>
      <c r="C55" s="142" t="s">
        <v>761</v>
      </c>
      <c r="D55" s="575" t="s">
        <v>762</v>
      </c>
      <c r="E55" s="141" t="s">
        <v>62</v>
      </c>
      <c r="F55" s="573" t="s">
        <v>734</v>
      </c>
      <c r="G55" s="609">
        <v>33</v>
      </c>
      <c r="H55" s="139" t="s">
        <v>345</v>
      </c>
    </row>
    <row r="56" spans="1:8" ht="40" customHeight="1" thickBot="1">
      <c r="A56" s="133">
        <v>47</v>
      </c>
      <c r="B56" s="140" t="s">
        <v>763</v>
      </c>
      <c r="C56" s="142" t="s">
        <v>764</v>
      </c>
      <c r="D56" s="575" t="s">
        <v>765</v>
      </c>
      <c r="E56" s="141" t="s">
        <v>62</v>
      </c>
      <c r="F56" s="573" t="s">
        <v>232</v>
      </c>
      <c r="G56" s="609">
        <v>15</v>
      </c>
      <c r="H56" s="139" t="s">
        <v>345</v>
      </c>
    </row>
    <row r="57" spans="1:8" ht="40" customHeight="1" thickBot="1">
      <c r="A57" s="133">
        <v>48</v>
      </c>
      <c r="B57" s="141" t="s">
        <v>825</v>
      </c>
      <c r="C57" s="142" t="s">
        <v>766</v>
      </c>
      <c r="D57" s="575" t="s">
        <v>767</v>
      </c>
      <c r="E57" s="141" t="s">
        <v>62</v>
      </c>
      <c r="F57" s="573" t="s">
        <v>232</v>
      </c>
      <c r="G57" s="609">
        <v>37</v>
      </c>
      <c r="H57" s="139" t="s">
        <v>345</v>
      </c>
    </row>
    <row r="58" spans="1:8" ht="40" customHeight="1" thickBot="1">
      <c r="A58" s="607">
        <v>49</v>
      </c>
      <c r="B58" s="615" t="s">
        <v>770</v>
      </c>
      <c r="C58" s="608" t="s">
        <v>768</v>
      </c>
      <c r="D58" s="595" t="s">
        <v>415</v>
      </c>
      <c r="E58" s="596" t="s">
        <v>167</v>
      </c>
      <c r="F58" s="597" t="s">
        <v>769</v>
      </c>
      <c r="G58" s="609">
        <v>1770.25</v>
      </c>
      <c r="H58" s="598" t="s">
        <v>345</v>
      </c>
    </row>
    <row r="59" spans="1:8" ht="40" customHeight="1" thickBot="1">
      <c r="A59" s="133">
        <v>50</v>
      </c>
      <c r="B59" s="141" t="s">
        <v>771</v>
      </c>
      <c r="C59" s="142" t="s">
        <v>759</v>
      </c>
      <c r="D59" s="575" t="s">
        <v>730</v>
      </c>
      <c r="E59" s="141" t="s">
        <v>772</v>
      </c>
      <c r="F59" s="586" t="s">
        <v>774</v>
      </c>
      <c r="G59" s="609">
        <v>20</v>
      </c>
      <c r="H59" s="139" t="s">
        <v>345</v>
      </c>
    </row>
    <row r="60" spans="1:8" ht="40" customHeight="1" thickBot="1">
      <c r="A60" s="133">
        <v>51</v>
      </c>
      <c r="B60" s="141" t="s">
        <v>773</v>
      </c>
      <c r="C60" s="142">
        <v>45754</v>
      </c>
      <c r="D60" s="575" t="s">
        <v>415</v>
      </c>
      <c r="E60" s="141" t="s">
        <v>62</v>
      </c>
      <c r="F60" s="573" t="s">
        <v>344</v>
      </c>
      <c r="G60" s="609">
        <v>35</v>
      </c>
      <c r="H60" s="139" t="s">
        <v>345</v>
      </c>
    </row>
    <row r="61" spans="1:8" ht="40" customHeight="1" thickBot="1">
      <c r="A61" s="133">
        <v>52</v>
      </c>
      <c r="B61" s="141" t="s">
        <v>775</v>
      </c>
      <c r="C61" s="142" t="s">
        <v>776</v>
      </c>
      <c r="D61" s="575" t="s">
        <v>415</v>
      </c>
      <c r="E61" s="141" t="s">
        <v>62</v>
      </c>
      <c r="F61" s="573" t="s">
        <v>777</v>
      </c>
      <c r="G61" s="609">
        <v>22</v>
      </c>
      <c r="H61" s="139" t="s">
        <v>345</v>
      </c>
    </row>
    <row r="62" spans="1:8" ht="40" customHeight="1" thickBot="1">
      <c r="A62" s="133">
        <v>53</v>
      </c>
      <c r="B62" s="141" t="s">
        <v>779</v>
      </c>
      <c r="C62" s="142" t="s">
        <v>778</v>
      </c>
      <c r="D62" s="575" t="s">
        <v>415</v>
      </c>
      <c r="E62" s="141" t="s">
        <v>62</v>
      </c>
      <c r="F62" s="573" t="s">
        <v>490</v>
      </c>
      <c r="G62" s="609">
        <v>18</v>
      </c>
      <c r="H62" s="139" t="s">
        <v>345</v>
      </c>
    </row>
    <row r="63" spans="1:8" ht="40" customHeight="1" thickBot="1">
      <c r="A63" s="133">
        <v>54</v>
      </c>
      <c r="B63" s="141" t="s">
        <v>780</v>
      </c>
      <c r="C63" s="142" t="s">
        <v>781</v>
      </c>
      <c r="D63" s="575" t="s">
        <v>415</v>
      </c>
      <c r="E63" s="141" t="s">
        <v>62</v>
      </c>
      <c r="F63" s="573" t="s">
        <v>426</v>
      </c>
      <c r="G63" s="609">
        <v>21</v>
      </c>
      <c r="H63" s="139" t="s">
        <v>345</v>
      </c>
    </row>
    <row r="64" spans="1:8" ht="40" customHeight="1" thickBot="1">
      <c r="A64" s="133">
        <v>55</v>
      </c>
      <c r="B64" s="141" t="s">
        <v>782</v>
      </c>
      <c r="C64" s="142" t="s">
        <v>783</v>
      </c>
      <c r="D64" s="575" t="s">
        <v>415</v>
      </c>
      <c r="E64" s="141" t="s">
        <v>62</v>
      </c>
      <c r="F64" s="573" t="s">
        <v>490</v>
      </c>
      <c r="G64" s="609">
        <v>18</v>
      </c>
      <c r="H64" s="139" t="s">
        <v>345</v>
      </c>
    </row>
    <row r="65" spans="1:8" ht="40" customHeight="1" thickBot="1">
      <c r="A65" s="133">
        <v>56</v>
      </c>
      <c r="B65" s="141" t="s">
        <v>784</v>
      </c>
      <c r="C65" s="142" t="s">
        <v>783</v>
      </c>
      <c r="D65" s="575" t="s">
        <v>415</v>
      </c>
      <c r="E65" s="141" t="s">
        <v>62</v>
      </c>
      <c r="F65" s="573" t="s">
        <v>490</v>
      </c>
      <c r="G65" s="609">
        <v>18</v>
      </c>
      <c r="H65" s="139" t="s">
        <v>345</v>
      </c>
    </row>
    <row r="66" spans="1:8" ht="40" customHeight="1" thickBot="1">
      <c r="A66" s="133">
        <v>57</v>
      </c>
      <c r="B66" s="141" t="s">
        <v>785</v>
      </c>
      <c r="C66" s="142" t="s">
        <v>786</v>
      </c>
      <c r="D66" s="575" t="s">
        <v>415</v>
      </c>
      <c r="E66" s="141" t="s">
        <v>62</v>
      </c>
      <c r="F66" s="573" t="s">
        <v>490</v>
      </c>
      <c r="G66" s="609">
        <v>22</v>
      </c>
      <c r="H66" s="139" t="s">
        <v>345</v>
      </c>
    </row>
    <row r="67" spans="1:8" ht="40" customHeight="1" thickBot="1">
      <c r="A67" s="133">
        <v>58</v>
      </c>
      <c r="B67" s="141" t="s">
        <v>787</v>
      </c>
      <c r="C67" s="142" t="s">
        <v>788</v>
      </c>
      <c r="D67" s="575" t="s">
        <v>521</v>
      </c>
      <c r="E67" s="141" t="s">
        <v>62</v>
      </c>
      <c r="F67" s="573" t="s">
        <v>490</v>
      </c>
      <c r="G67" s="609">
        <v>14</v>
      </c>
      <c r="H67" s="139" t="s">
        <v>345</v>
      </c>
    </row>
    <row r="68" spans="1:8" ht="40" customHeight="1" thickBot="1">
      <c r="A68" s="133">
        <v>59</v>
      </c>
      <c r="B68" s="141" t="s">
        <v>789</v>
      </c>
      <c r="C68" s="142" t="s">
        <v>790</v>
      </c>
      <c r="D68" s="575" t="s">
        <v>791</v>
      </c>
      <c r="E68" s="141" t="s">
        <v>62</v>
      </c>
      <c r="F68" s="573" t="s">
        <v>293</v>
      </c>
      <c r="G68" s="609">
        <v>73</v>
      </c>
      <c r="H68" s="139" t="s">
        <v>345</v>
      </c>
    </row>
    <row r="69" spans="1:8" ht="40" customHeight="1" thickBot="1">
      <c r="A69" s="133">
        <v>60</v>
      </c>
      <c r="B69" s="141" t="s">
        <v>792</v>
      </c>
      <c r="C69" s="142">
        <v>45755</v>
      </c>
      <c r="D69" s="575" t="s">
        <v>793</v>
      </c>
      <c r="E69" s="141" t="s">
        <v>794</v>
      </c>
      <c r="F69" s="573" t="s">
        <v>795</v>
      </c>
      <c r="G69" s="609">
        <v>420.48</v>
      </c>
      <c r="H69" s="139" t="s">
        <v>345</v>
      </c>
    </row>
    <row r="70" spans="1:8" ht="40" customHeight="1" thickBot="1">
      <c r="A70" s="133">
        <v>61</v>
      </c>
      <c r="B70" s="141" t="s">
        <v>796</v>
      </c>
      <c r="C70" s="142">
        <v>45785</v>
      </c>
      <c r="D70" s="575" t="s">
        <v>415</v>
      </c>
      <c r="E70" s="141" t="s">
        <v>62</v>
      </c>
      <c r="F70" s="573" t="s">
        <v>490</v>
      </c>
      <c r="G70" s="609">
        <v>18</v>
      </c>
      <c r="H70" s="139" t="s">
        <v>345</v>
      </c>
    </row>
    <row r="71" spans="1:8" ht="40" customHeight="1" thickBot="1">
      <c r="A71" s="133">
        <v>62</v>
      </c>
      <c r="B71" s="141" t="s">
        <v>797</v>
      </c>
      <c r="C71" s="142">
        <v>45969</v>
      </c>
      <c r="D71" s="575" t="s">
        <v>567</v>
      </c>
      <c r="E71" s="141" t="s">
        <v>62</v>
      </c>
      <c r="F71" s="573" t="s">
        <v>344</v>
      </c>
      <c r="G71" s="609">
        <v>22</v>
      </c>
      <c r="H71" s="139" t="s">
        <v>345</v>
      </c>
    </row>
    <row r="72" spans="1:8" ht="40" customHeight="1" thickBot="1">
      <c r="A72" s="133">
        <v>63</v>
      </c>
      <c r="B72" s="409" t="s">
        <v>798</v>
      </c>
      <c r="C72" s="142" t="s">
        <v>799</v>
      </c>
      <c r="D72" s="575" t="s">
        <v>415</v>
      </c>
      <c r="E72" s="141" t="s">
        <v>62</v>
      </c>
      <c r="F72" s="573" t="s">
        <v>352</v>
      </c>
      <c r="G72" s="609">
        <v>18</v>
      </c>
      <c r="H72" s="139" t="s">
        <v>345</v>
      </c>
    </row>
    <row r="73" spans="1:8" ht="40" customHeight="1" thickBot="1">
      <c r="A73" s="133">
        <v>64</v>
      </c>
      <c r="B73" s="141" t="s">
        <v>800</v>
      </c>
      <c r="C73" s="142">
        <v>45969</v>
      </c>
      <c r="D73" s="575" t="s">
        <v>415</v>
      </c>
      <c r="E73" s="141" t="s">
        <v>62</v>
      </c>
      <c r="F73" s="573" t="s">
        <v>352</v>
      </c>
      <c r="G73" s="609">
        <v>18</v>
      </c>
      <c r="H73" s="139" t="s">
        <v>345</v>
      </c>
    </row>
    <row r="74" spans="1:8" ht="40" customHeight="1" thickBot="1">
      <c r="A74" s="607">
        <v>65</v>
      </c>
      <c r="B74" s="596" t="s">
        <v>801</v>
      </c>
      <c r="C74" s="608" t="s">
        <v>802</v>
      </c>
      <c r="D74" s="595" t="s">
        <v>415</v>
      </c>
      <c r="E74" s="596" t="s">
        <v>62</v>
      </c>
      <c r="F74" s="597" t="s">
        <v>803</v>
      </c>
      <c r="G74" s="609">
        <v>82</v>
      </c>
      <c r="H74" s="598" t="s">
        <v>345</v>
      </c>
    </row>
    <row r="75" spans="1:8" ht="40" customHeight="1" thickBot="1">
      <c r="A75" s="133">
        <v>66</v>
      </c>
      <c r="B75" s="141" t="s">
        <v>804</v>
      </c>
      <c r="C75" s="142" t="s">
        <v>799</v>
      </c>
      <c r="D75" s="575" t="s">
        <v>415</v>
      </c>
      <c r="E75" s="141" t="s">
        <v>62</v>
      </c>
      <c r="F75" s="573" t="s">
        <v>352</v>
      </c>
      <c r="G75" s="609">
        <v>18</v>
      </c>
      <c r="H75" s="139" t="s">
        <v>345</v>
      </c>
    </row>
    <row r="76" spans="1:8" ht="40" customHeight="1" thickBot="1">
      <c r="A76" s="133">
        <v>67</v>
      </c>
      <c r="B76" s="141" t="s">
        <v>805</v>
      </c>
      <c r="C76" s="142" t="s">
        <v>806</v>
      </c>
      <c r="D76" s="575" t="s">
        <v>415</v>
      </c>
      <c r="E76" s="141" t="s">
        <v>62</v>
      </c>
      <c r="F76" s="573" t="s">
        <v>807</v>
      </c>
      <c r="G76" s="609">
        <v>21</v>
      </c>
      <c r="H76" s="139" t="s">
        <v>345</v>
      </c>
    </row>
    <row r="77" spans="1:8" ht="40" customHeight="1" thickBot="1">
      <c r="A77" s="133">
        <v>68</v>
      </c>
      <c r="B77" s="141" t="s">
        <v>808</v>
      </c>
      <c r="C77" s="142" t="s">
        <v>806</v>
      </c>
      <c r="D77" s="575" t="s">
        <v>809</v>
      </c>
      <c r="E77" s="141" t="s">
        <v>62</v>
      </c>
      <c r="F77" s="573" t="s">
        <v>344</v>
      </c>
      <c r="G77" s="609">
        <v>27</v>
      </c>
      <c r="H77" s="139" t="s">
        <v>345</v>
      </c>
    </row>
    <row r="78" spans="1:8" ht="40" customHeight="1" thickBot="1">
      <c r="A78" s="607">
        <v>69</v>
      </c>
      <c r="B78" s="596" t="s">
        <v>108</v>
      </c>
      <c r="C78" s="608" t="s">
        <v>810</v>
      </c>
      <c r="D78" s="595" t="s">
        <v>811</v>
      </c>
      <c r="E78" s="596" t="s">
        <v>62</v>
      </c>
      <c r="F78" s="597" t="s">
        <v>344</v>
      </c>
      <c r="G78" s="609">
        <v>55</v>
      </c>
      <c r="H78" s="598" t="s">
        <v>345</v>
      </c>
    </row>
    <row r="79" spans="1:8" ht="40" customHeight="1" thickBot="1">
      <c r="A79" s="133">
        <v>70</v>
      </c>
      <c r="B79" s="141" t="s">
        <v>419</v>
      </c>
      <c r="C79" s="142">
        <v>45666</v>
      </c>
      <c r="D79" s="575" t="s">
        <v>415</v>
      </c>
      <c r="E79" s="141" t="s">
        <v>62</v>
      </c>
      <c r="F79" s="573" t="s">
        <v>344</v>
      </c>
      <c r="G79" s="609">
        <v>37</v>
      </c>
      <c r="H79" s="139" t="s">
        <v>345</v>
      </c>
    </row>
    <row r="80" spans="1:8" ht="40" customHeight="1" thickBot="1">
      <c r="A80" s="133">
        <v>71</v>
      </c>
      <c r="B80" s="141" t="s">
        <v>812</v>
      </c>
      <c r="C80" s="142">
        <v>45725</v>
      </c>
      <c r="D80" s="575" t="s">
        <v>415</v>
      </c>
      <c r="E80" s="141" t="s">
        <v>62</v>
      </c>
      <c r="F80" s="573" t="s">
        <v>344</v>
      </c>
      <c r="G80" s="609">
        <v>37</v>
      </c>
      <c r="H80" s="139" t="s">
        <v>345</v>
      </c>
    </row>
    <row r="81" spans="1:8" ht="40" customHeight="1" thickBot="1">
      <c r="A81" s="133">
        <v>72</v>
      </c>
      <c r="B81" s="141" t="s">
        <v>814</v>
      </c>
      <c r="C81" s="142" t="s">
        <v>813</v>
      </c>
      <c r="D81" s="575" t="s">
        <v>415</v>
      </c>
      <c r="E81" s="141" t="s">
        <v>62</v>
      </c>
      <c r="F81" s="573" t="s">
        <v>344</v>
      </c>
      <c r="G81" s="609">
        <v>37</v>
      </c>
      <c r="H81" s="139" t="s">
        <v>345</v>
      </c>
    </row>
    <row r="82" spans="1:8" ht="40" customHeight="1" thickBot="1">
      <c r="A82" s="133">
        <v>73</v>
      </c>
      <c r="B82" s="141" t="s">
        <v>815</v>
      </c>
      <c r="C82" s="142" t="s">
        <v>816</v>
      </c>
      <c r="D82" s="575" t="s">
        <v>415</v>
      </c>
      <c r="E82" s="141" t="s">
        <v>62</v>
      </c>
      <c r="F82" s="573" t="s">
        <v>344</v>
      </c>
      <c r="G82" s="609">
        <v>37</v>
      </c>
      <c r="H82" s="139" t="s">
        <v>345</v>
      </c>
    </row>
    <row r="83" spans="1:8" ht="40" customHeight="1" thickBot="1">
      <c r="A83" s="607">
        <v>74</v>
      </c>
      <c r="B83" s="596" t="s">
        <v>817</v>
      </c>
      <c r="C83" s="608" t="s">
        <v>813</v>
      </c>
      <c r="D83" s="595" t="s">
        <v>415</v>
      </c>
      <c r="E83" s="596" t="s">
        <v>62</v>
      </c>
      <c r="F83" s="597" t="s">
        <v>818</v>
      </c>
      <c r="G83" s="609">
        <v>2980</v>
      </c>
      <c r="H83" s="598" t="s">
        <v>345</v>
      </c>
    </row>
    <row r="84" spans="1:8" ht="40" customHeight="1" thickBot="1">
      <c r="A84" s="133">
        <v>75</v>
      </c>
      <c r="B84" s="141" t="s">
        <v>820</v>
      </c>
      <c r="C84" s="142" t="s">
        <v>821</v>
      </c>
      <c r="D84" s="575" t="s">
        <v>822</v>
      </c>
      <c r="E84" s="141" t="s">
        <v>62</v>
      </c>
      <c r="F84" s="573" t="s">
        <v>823</v>
      </c>
      <c r="G84" s="609">
        <v>26</v>
      </c>
      <c r="H84" s="139" t="s">
        <v>345</v>
      </c>
    </row>
    <row r="85" spans="1:8" ht="40" customHeight="1">
      <c r="A85" s="133">
        <v>76</v>
      </c>
      <c r="B85" s="141" t="s">
        <v>824</v>
      </c>
      <c r="C85" s="142" t="s">
        <v>821</v>
      </c>
      <c r="D85" s="575" t="s">
        <v>415</v>
      </c>
      <c r="E85" s="141" t="s">
        <v>62</v>
      </c>
      <c r="F85" s="573" t="s">
        <v>344</v>
      </c>
      <c r="G85" s="609">
        <v>37</v>
      </c>
      <c r="H85" s="139" t="s">
        <v>345</v>
      </c>
    </row>
    <row r="86" spans="1:8" ht="40" customHeight="1">
      <c r="A86" s="585">
        <v>77</v>
      </c>
      <c r="B86" s="141" t="s">
        <v>832</v>
      </c>
      <c r="C86" s="142">
        <v>45698</v>
      </c>
      <c r="D86" s="422" t="s">
        <v>334</v>
      </c>
      <c r="E86" s="639" t="s">
        <v>335</v>
      </c>
      <c r="F86" s="410" t="s">
        <v>336</v>
      </c>
      <c r="G86" s="609">
        <v>1825</v>
      </c>
      <c r="H86" s="139" t="s">
        <v>345</v>
      </c>
    </row>
    <row r="87" spans="1:8" ht="40" customHeight="1">
      <c r="A87" s="585">
        <v>78</v>
      </c>
      <c r="B87" s="141" t="s">
        <v>833</v>
      </c>
      <c r="C87" s="142">
        <v>45698</v>
      </c>
      <c r="D87" s="575" t="s">
        <v>415</v>
      </c>
      <c r="E87" s="141" t="s">
        <v>62</v>
      </c>
      <c r="F87" s="573" t="s">
        <v>344</v>
      </c>
      <c r="G87" s="609">
        <v>18</v>
      </c>
      <c r="H87" s="139" t="s">
        <v>345</v>
      </c>
    </row>
    <row r="88" spans="1:8" ht="40" customHeight="1">
      <c r="A88" s="585">
        <v>79</v>
      </c>
      <c r="B88" s="409" t="s">
        <v>834</v>
      </c>
      <c r="C88" s="142">
        <v>45698</v>
      </c>
      <c r="D88" s="575" t="s">
        <v>415</v>
      </c>
      <c r="E88" s="141" t="s">
        <v>62</v>
      </c>
      <c r="F88" s="573" t="s">
        <v>352</v>
      </c>
      <c r="G88" s="609">
        <v>26</v>
      </c>
      <c r="H88" s="139" t="s">
        <v>345</v>
      </c>
    </row>
    <row r="89" spans="1:8" ht="40" customHeight="1">
      <c r="A89" s="585">
        <v>80</v>
      </c>
      <c r="B89" s="141" t="s">
        <v>842</v>
      </c>
      <c r="C89" s="142">
        <v>45818</v>
      </c>
      <c r="D89" s="575" t="s">
        <v>415</v>
      </c>
      <c r="E89" s="141" t="s">
        <v>62</v>
      </c>
      <c r="F89" s="573" t="s">
        <v>605</v>
      </c>
      <c r="G89" s="609">
        <v>47</v>
      </c>
      <c r="H89" s="139" t="s">
        <v>345</v>
      </c>
    </row>
    <row r="90" spans="1:8" ht="40" customHeight="1">
      <c r="A90" s="585">
        <v>81</v>
      </c>
      <c r="B90" s="141" t="s">
        <v>843</v>
      </c>
      <c r="C90" s="142">
        <v>45848</v>
      </c>
      <c r="D90" s="575" t="s">
        <v>415</v>
      </c>
      <c r="E90" s="141" t="s">
        <v>62</v>
      </c>
      <c r="F90" s="573" t="s">
        <v>844</v>
      </c>
      <c r="G90" s="609">
        <v>33</v>
      </c>
      <c r="H90" s="139" t="s">
        <v>345</v>
      </c>
    </row>
    <row r="91" spans="1:8" ht="40" customHeight="1">
      <c r="A91" s="585">
        <v>82</v>
      </c>
      <c r="B91" s="141" t="s">
        <v>845</v>
      </c>
      <c r="C91" s="142">
        <v>45910</v>
      </c>
      <c r="D91" s="575" t="s">
        <v>415</v>
      </c>
      <c r="E91" s="141" t="s">
        <v>62</v>
      </c>
      <c r="F91" s="573" t="s">
        <v>846</v>
      </c>
      <c r="G91" s="609">
        <v>37</v>
      </c>
      <c r="H91" s="139" t="s">
        <v>345</v>
      </c>
    </row>
    <row r="92" spans="1:8" ht="40" customHeight="1">
      <c r="A92" s="585">
        <v>83</v>
      </c>
      <c r="B92" s="141" t="s">
        <v>847</v>
      </c>
      <c r="C92" s="142" t="s">
        <v>848</v>
      </c>
      <c r="D92" s="575" t="s">
        <v>415</v>
      </c>
      <c r="E92" s="141" t="s">
        <v>62</v>
      </c>
      <c r="F92" s="573" t="s">
        <v>352</v>
      </c>
      <c r="G92" s="609">
        <v>18</v>
      </c>
      <c r="H92" s="139" t="s">
        <v>345</v>
      </c>
    </row>
    <row r="93" spans="1:8" ht="40" customHeight="1">
      <c r="A93" s="642">
        <v>84</v>
      </c>
      <c r="B93" s="141" t="s">
        <v>157</v>
      </c>
      <c r="C93" s="643" t="s">
        <v>849</v>
      </c>
      <c r="D93" s="575" t="s">
        <v>415</v>
      </c>
      <c r="E93" s="141" t="s">
        <v>62</v>
      </c>
      <c r="F93" s="573" t="s">
        <v>352</v>
      </c>
      <c r="G93" s="609">
        <v>292</v>
      </c>
      <c r="H93" s="139" t="s">
        <v>345</v>
      </c>
    </row>
    <row r="94" spans="1:8" ht="40" customHeight="1">
      <c r="A94" s="642">
        <v>85</v>
      </c>
      <c r="B94" s="409" t="s">
        <v>850</v>
      </c>
      <c r="C94" s="643" t="s">
        <v>851</v>
      </c>
      <c r="D94" s="575" t="s">
        <v>415</v>
      </c>
      <c r="E94" s="141" t="s">
        <v>62</v>
      </c>
      <c r="F94" s="573" t="s">
        <v>293</v>
      </c>
      <c r="G94" s="645">
        <f>18.25+18.25</f>
        <v>36.5</v>
      </c>
      <c r="H94" s="139" t="s">
        <v>345</v>
      </c>
    </row>
    <row r="95" spans="1:8" ht="40" customHeight="1">
      <c r="A95" s="642">
        <v>86</v>
      </c>
      <c r="B95" s="141" t="s">
        <v>312</v>
      </c>
      <c r="C95" s="643" t="s">
        <v>851</v>
      </c>
      <c r="D95" s="575" t="s">
        <v>415</v>
      </c>
      <c r="E95" s="141" t="s">
        <v>220</v>
      </c>
      <c r="F95" s="573" t="s">
        <v>853</v>
      </c>
      <c r="G95" s="609">
        <v>46.03</v>
      </c>
      <c r="H95" s="644"/>
    </row>
    <row r="96" spans="1:8" ht="40" customHeight="1">
      <c r="A96" s="642"/>
      <c r="B96" s="141"/>
      <c r="C96" s="643"/>
      <c r="D96" s="575"/>
      <c r="E96" s="141"/>
      <c r="F96" s="573"/>
      <c r="G96" s="609"/>
      <c r="H96" s="644"/>
    </row>
    <row r="97" spans="1:10" ht="40" customHeight="1">
      <c r="A97" s="585"/>
      <c r="B97" s="141"/>
      <c r="C97" s="142"/>
      <c r="D97" s="575"/>
      <c r="E97" s="141"/>
      <c r="F97" s="586"/>
      <c r="G97" s="641"/>
      <c r="H97" s="141"/>
    </row>
    <row r="98" spans="1:10" ht="40" customHeight="1">
      <c r="A98" s="792" t="s">
        <v>819</v>
      </c>
      <c r="B98" s="793"/>
      <c r="C98" s="793"/>
      <c r="D98" s="793"/>
      <c r="E98" s="793"/>
      <c r="F98" s="794"/>
      <c r="G98" s="574">
        <f>SUM(G4:G97)</f>
        <v>13064.17</v>
      </c>
      <c r="H98" s="139"/>
      <c r="J98" s="24"/>
    </row>
    <row r="99" spans="1:10" ht="126.5" customHeight="1">
      <c r="B99" s="790" t="s">
        <v>852</v>
      </c>
      <c r="C99" s="791"/>
      <c r="D99" s="791"/>
      <c r="E99" s="791"/>
      <c r="F99" s="791"/>
      <c r="G99" s="791"/>
      <c r="H99" s="791"/>
    </row>
    <row r="109" spans="1:10">
      <c r="D109" s="24"/>
    </row>
    <row r="110" spans="1:10">
      <c r="D110" s="24"/>
    </row>
    <row r="111" spans="1:10">
      <c r="D111" s="33"/>
    </row>
    <row r="112" spans="1:10">
      <c r="D112" s="33"/>
    </row>
  </sheetData>
  <mergeCells count="13">
    <mergeCell ref="B99:H99"/>
    <mergeCell ref="A2:H2"/>
    <mergeCell ref="A98:F98"/>
    <mergeCell ref="A10:A15"/>
    <mergeCell ref="A36:A37"/>
    <mergeCell ref="B10:B15"/>
    <mergeCell ref="B36:B37"/>
    <mergeCell ref="C10:C15"/>
    <mergeCell ref="C36:C37"/>
    <mergeCell ref="D36:D37"/>
    <mergeCell ref="G10:G15"/>
    <mergeCell ref="H10:H15"/>
    <mergeCell ref="H36:H37"/>
  </mergeCells>
  <phoneticPr fontId="67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90" fitToHeight="0" orientation="landscape" r:id="rId1"/>
  <headerFooter alignWithMargins="0"/>
  <rowBreaks count="6" manualBreakCount="6">
    <brk id="16" max="7" man="1"/>
    <brk id="29" max="7" man="1"/>
    <brk id="56" max="7" man="1"/>
    <brk id="69" max="7" man="1"/>
    <brk id="80" max="7" man="1"/>
    <brk id="97" max="7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B980D-EC01-424D-BA8C-F1BE281516BE}">
  <sheetPr>
    <pageSetUpPr fitToPage="1"/>
  </sheetPr>
  <dimension ref="A1:L19"/>
  <sheetViews>
    <sheetView view="pageBreakPreview" zoomScale="99" zoomScaleNormal="100" zoomScaleSheetLayoutView="99" workbookViewId="0">
      <selection activeCell="J14" sqref="J14"/>
    </sheetView>
  </sheetViews>
  <sheetFormatPr defaultRowHeight="14.5"/>
  <cols>
    <col min="1" max="1" width="4.90625" customWidth="1"/>
    <col min="2" max="2" width="30.54296875" customWidth="1"/>
    <col min="3" max="3" width="28.7265625" customWidth="1"/>
    <col min="4" max="4" width="14.90625" customWidth="1"/>
    <col min="5" max="5" width="13.90625" customWidth="1"/>
    <col min="6" max="6" width="19" customWidth="1"/>
    <col min="7" max="7" width="13.453125" customWidth="1"/>
  </cols>
  <sheetData>
    <row r="1" spans="1:12" ht="38" customHeight="1" thickBot="1">
      <c r="A1" s="619" t="s">
        <v>826</v>
      </c>
      <c r="B1" s="620" t="s">
        <v>827</v>
      </c>
      <c r="C1" s="620" t="s">
        <v>828</v>
      </c>
      <c r="D1" s="620" t="s">
        <v>829</v>
      </c>
      <c r="E1" s="620" t="s">
        <v>830</v>
      </c>
      <c r="F1" s="621" t="s">
        <v>831</v>
      </c>
    </row>
    <row r="2" spans="1:12" ht="40" customHeight="1">
      <c r="A2" s="610">
        <v>1</v>
      </c>
      <c r="B2" s="611" t="s">
        <v>817</v>
      </c>
      <c r="C2" s="612" t="s">
        <v>415</v>
      </c>
      <c r="D2" s="630" t="s">
        <v>62</v>
      </c>
      <c r="E2" s="630" t="s">
        <v>818</v>
      </c>
      <c r="F2" s="613">
        <v>2980</v>
      </c>
    </row>
    <row r="3" spans="1:12" ht="31">
      <c r="A3" s="617">
        <v>2</v>
      </c>
      <c r="B3" s="622" t="s">
        <v>222</v>
      </c>
      <c r="C3" s="623" t="s">
        <v>334</v>
      </c>
      <c r="D3" s="624" t="s">
        <v>335</v>
      </c>
      <c r="E3" s="614" t="s">
        <v>336</v>
      </c>
      <c r="F3" s="625">
        <v>1825</v>
      </c>
    </row>
    <row r="4" spans="1:12" ht="40" customHeight="1">
      <c r="A4" s="617">
        <v>3</v>
      </c>
      <c r="B4" s="615" t="s">
        <v>770</v>
      </c>
      <c r="C4" s="595" t="s">
        <v>415</v>
      </c>
      <c r="D4" s="631" t="s">
        <v>167</v>
      </c>
      <c r="E4" s="631" t="s">
        <v>769</v>
      </c>
      <c r="F4" s="616">
        <v>1770.25</v>
      </c>
    </row>
    <row r="5" spans="1:12" ht="40" customHeight="1">
      <c r="A5" s="817">
        <v>4</v>
      </c>
      <c r="B5" s="808" t="s">
        <v>610</v>
      </c>
      <c r="C5" s="808" t="s">
        <v>612</v>
      </c>
      <c r="D5" s="631" t="s">
        <v>613</v>
      </c>
      <c r="E5" s="631" t="s">
        <v>310</v>
      </c>
      <c r="F5" s="818">
        <v>1091</v>
      </c>
    </row>
    <row r="6" spans="1:12" ht="40" customHeight="1">
      <c r="A6" s="817"/>
      <c r="B6" s="808"/>
      <c r="C6" s="808"/>
      <c r="D6" s="631" t="s">
        <v>614</v>
      </c>
      <c r="E6" s="631" t="s">
        <v>615</v>
      </c>
      <c r="F6" s="818"/>
    </row>
    <row r="7" spans="1:12" ht="43.5" customHeight="1">
      <c r="A7" s="617">
        <v>5</v>
      </c>
      <c r="B7" s="596" t="s">
        <v>210</v>
      </c>
      <c r="C7" s="595" t="s">
        <v>353</v>
      </c>
      <c r="D7" s="631" t="s">
        <v>114</v>
      </c>
      <c r="E7" s="631" t="s">
        <v>213</v>
      </c>
      <c r="F7" s="616">
        <v>116.26</v>
      </c>
      <c r="H7" s="633"/>
    </row>
    <row r="8" spans="1:12" ht="41" customHeight="1">
      <c r="A8" s="618">
        <v>6</v>
      </c>
      <c r="B8" s="596" t="s">
        <v>836</v>
      </c>
      <c r="C8" s="595" t="s">
        <v>415</v>
      </c>
      <c r="D8" s="631" t="s">
        <v>62</v>
      </c>
      <c r="E8" s="631" t="s">
        <v>803</v>
      </c>
      <c r="F8" s="616">
        <v>55</v>
      </c>
    </row>
    <row r="9" spans="1:12" ht="40" customHeight="1">
      <c r="A9" s="618">
        <v>7</v>
      </c>
      <c r="B9" s="596" t="s">
        <v>579</v>
      </c>
      <c r="C9" s="595" t="s">
        <v>577</v>
      </c>
      <c r="D9" s="631" t="s">
        <v>62</v>
      </c>
      <c r="E9" s="631" t="s">
        <v>472</v>
      </c>
      <c r="F9" s="616">
        <v>55</v>
      </c>
    </row>
    <row r="10" spans="1:12" ht="40" customHeight="1">
      <c r="A10" s="618">
        <v>8</v>
      </c>
      <c r="B10" s="596" t="s">
        <v>108</v>
      </c>
      <c r="C10" s="595" t="s">
        <v>811</v>
      </c>
      <c r="D10" s="631" t="s">
        <v>62</v>
      </c>
      <c r="E10" s="631" t="s">
        <v>344</v>
      </c>
      <c r="F10" s="616">
        <v>55</v>
      </c>
    </row>
    <row r="11" spans="1:12" ht="52.5" customHeight="1">
      <c r="A11" s="618">
        <v>9</v>
      </c>
      <c r="B11" s="615" t="s">
        <v>607</v>
      </c>
      <c r="C11" s="595" t="s">
        <v>609</v>
      </c>
      <c r="D11" s="631" t="s">
        <v>581</v>
      </c>
      <c r="E11" s="631" t="s">
        <v>293</v>
      </c>
      <c r="F11" s="616">
        <v>54.75</v>
      </c>
    </row>
    <row r="12" spans="1:12" ht="32" customHeight="1" thickBot="1">
      <c r="A12" s="626">
        <v>10</v>
      </c>
      <c r="B12" s="627" t="s">
        <v>835</v>
      </c>
      <c r="C12" s="628" t="s">
        <v>355</v>
      </c>
      <c r="D12" s="632" t="s">
        <v>581</v>
      </c>
      <c r="E12" s="632" t="s">
        <v>232</v>
      </c>
      <c r="F12" s="629">
        <v>27</v>
      </c>
      <c r="H12" s="633"/>
      <c r="L12" s="511"/>
    </row>
    <row r="13" spans="1:12" ht="48.5" customHeight="1">
      <c r="A13" s="820" t="s">
        <v>837</v>
      </c>
      <c r="B13" s="820"/>
      <c r="C13" s="820"/>
      <c r="D13" s="820"/>
      <c r="E13" s="820"/>
      <c r="F13" s="820"/>
      <c r="G13" s="634"/>
      <c r="H13" s="634"/>
    </row>
    <row r="14" spans="1:12" ht="46.5" customHeight="1">
      <c r="A14" s="819" t="s">
        <v>839</v>
      </c>
      <c r="B14" s="819"/>
      <c r="C14" s="819"/>
      <c r="D14" s="819"/>
      <c r="E14" s="819"/>
      <c r="F14" s="819"/>
    </row>
    <row r="15" spans="1:12" ht="46.5" customHeight="1">
      <c r="A15" s="819" t="s">
        <v>838</v>
      </c>
      <c r="B15" s="819"/>
      <c r="C15" s="819"/>
      <c r="D15" s="819"/>
      <c r="E15" s="819"/>
      <c r="F15" s="819"/>
    </row>
    <row r="16" spans="1:12" ht="46" customHeight="1">
      <c r="A16" s="819" t="s">
        <v>840</v>
      </c>
      <c r="B16" s="819"/>
      <c r="C16" s="819"/>
      <c r="D16" s="819"/>
      <c r="E16" s="819"/>
      <c r="F16" s="819"/>
    </row>
    <row r="17" spans="1:6" ht="56" customHeight="1">
      <c r="A17" s="819" t="s">
        <v>841</v>
      </c>
      <c r="B17" s="819"/>
      <c r="C17" s="819"/>
      <c r="D17" s="819"/>
      <c r="E17" s="819"/>
      <c r="F17" s="819"/>
    </row>
    <row r="19" spans="1:6" ht="15.5">
      <c r="F19" s="602"/>
    </row>
  </sheetData>
  <mergeCells count="9">
    <mergeCell ref="A5:A6"/>
    <mergeCell ref="B5:B6"/>
    <mergeCell ref="C5:C6"/>
    <mergeCell ref="F5:F6"/>
    <mergeCell ref="A17:F17"/>
    <mergeCell ref="A15:F15"/>
    <mergeCell ref="A13:F13"/>
    <mergeCell ref="A14:F14"/>
    <mergeCell ref="A16:F16"/>
  </mergeCells>
  <printOptions horizontalCentered="1"/>
  <pageMargins left="0.7" right="0.7" top="0.75" bottom="0.75" header="0.3" footer="0.3"/>
  <pageSetup paperSize="9" scale="78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Y65"/>
  <sheetViews>
    <sheetView view="pageBreakPreview" zoomScale="80" zoomScaleNormal="100" zoomScaleSheetLayoutView="80" workbookViewId="0">
      <selection activeCell="H12" sqref="H12"/>
    </sheetView>
  </sheetViews>
  <sheetFormatPr defaultColWidth="9" defaultRowHeight="14.5"/>
  <cols>
    <col min="1" max="1" width="12.7265625" customWidth="1"/>
    <col min="2" max="2" width="11.54296875" customWidth="1"/>
    <col min="3" max="3" width="12.453125" customWidth="1"/>
    <col min="4" max="4" width="11.26953125" customWidth="1"/>
    <col min="5" max="5" width="12.26953125" customWidth="1"/>
    <col min="6" max="6" width="11.26953125" customWidth="1"/>
    <col min="7" max="7" width="12.26953125" customWidth="1"/>
    <col min="8" max="8" width="11.1796875" customWidth="1"/>
    <col min="9" max="9" width="18" customWidth="1"/>
    <col min="10" max="10" width="11.1796875" customWidth="1"/>
    <col min="11" max="11" width="14.81640625" customWidth="1"/>
    <col min="12" max="12" width="12.81640625" customWidth="1"/>
    <col min="13" max="13" width="14.81640625" customWidth="1"/>
    <col min="14" max="14" width="12" customWidth="1"/>
    <col min="15" max="15" width="16" customWidth="1"/>
    <col min="16" max="16" width="12" customWidth="1"/>
    <col min="17" max="17" width="15.453125" customWidth="1"/>
    <col min="18" max="18" width="12" customWidth="1"/>
    <col min="19" max="19" width="15.7265625" customWidth="1"/>
    <col min="20" max="20" width="10.26953125" customWidth="1"/>
    <col min="21" max="21" width="13.81640625" customWidth="1"/>
    <col min="24" max="24" width="16.453125" customWidth="1"/>
  </cols>
  <sheetData>
    <row r="1" spans="1:24" ht="99.75" customHeight="1"/>
    <row r="2" spans="1:24" ht="38.25" customHeight="1">
      <c r="A2" s="826" t="s">
        <v>616</v>
      </c>
      <c r="B2" s="827"/>
      <c r="C2" s="827"/>
      <c r="D2" s="827"/>
      <c r="E2" s="827"/>
      <c r="F2" s="827"/>
      <c r="G2" s="827"/>
      <c r="H2" s="827"/>
      <c r="I2" s="827"/>
      <c r="J2" s="827"/>
      <c r="K2" s="827"/>
      <c r="L2" s="827"/>
      <c r="M2" s="827"/>
      <c r="N2" s="827"/>
      <c r="O2" s="828"/>
      <c r="P2" s="105"/>
      <c r="Q2" s="105"/>
      <c r="R2" s="105"/>
      <c r="S2" s="105"/>
      <c r="T2" s="105"/>
      <c r="U2" s="125"/>
      <c r="V2" s="34"/>
      <c r="X2" s="126"/>
    </row>
    <row r="3" spans="1:24" ht="30" customHeight="1">
      <c r="A3" s="96" t="s">
        <v>617</v>
      </c>
      <c r="B3" s="829">
        <v>2019</v>
      </c>
      <c r="C3" s="829"/>
      <c r="D3" s="830">
        <v>2020</v>
      </c>
      <c r="E3" s="830"/>
      <c r="F3" s="830">
        <v>2021</v>
      </c>
      <c r="G3" s="830"/>
      <c r="H3" s="830">
        <v>2022</v>
      </c>
      <c r="I3" s="830"/>
      <c r="J3" s="830">
        <v>2023</v>
      </c>
      <c r="K3" s="831"/>
      <c r="L3" s="832">
        <v>2024</v>
      </c>
      <c r="M3" s="833"/>
      <c r="N3" s="834">
        <v>2025</v>
      </c>
      <c r="O3" s="835"/>
      <c r="P3" s="835">
        <v>2026</v>
      </c>
      <c r="Q3" s="835"/>
      <c r="R3" s="835">
        <v>2027</v>
      </c>
      <c r="S3" s="835"/>
      <c r="T3" s="835">
        <v>2028</v>
      </c>
      <c r="U3" s="835"/>
      <c r="V3" s="836" t="s">
        <v>2</v>
      </c>
      <c r="X3" s="126"/>
    </row>
    <row r="4" spans="1:24" ht="30" customHeight="1">
      <c r="A4" s="823" t="s">
        <v>618</v>
      </c>
      <c r="B4" s="97" t="s">
        <v>619</v>
      </c>
      <c r="C4" s="98" t="s">
        <v>620</v>
      </c>
      <c r="D4" s="99" t="s">
        <v>619</v>
      </c>
      <c r="E4" s="99" t="s">
        <v>620</v>
      </c>
      <c r="F4" s="99" t="s">
        <v>619</v>
      </c>
      <c r="G4" s="99" t="s">
        <v>620</v>
      </c>
      <c r="H4" s="99" t="s">
        <v>619</v>
      </c>
      <c r="I4" s="99" t="s">
        <v>620</v>
      </c>
      <c r="J4" s="99" t="s">
        <v>619</v>
      </c>
      <c r="K4" s="106" t="s">
        <v>620</v>
      </c>
      <c r="L4" s="107" t="s">
        <v>619</v>
      </c>
      <c r="M4" s="108" t="s">
        <v>620</v>
      </c>
      <c r="N4" s="107" t="s">
        <v>619</v>
      </c>
      <c r="O4" s="14" t="s">
        <v>620</v>
      </c>
      <c r="P4" s="14" t="s">
        <v>619</v>
      </c>
      <c r="Q4" s="14" t="s">
        <v>620</v>
      </c>
      <c r="R4" s="14" t="s">
        <v>619</v>
      </c>
      <c r="S4" s="14" t="s">
        <v>620</v>
      </c>
      <c r="T4" s="14" t="s">
        <v>619</v>
      </c>
      <c r="U4" s="14" t="s">
        <v>620</v>
      </c>
      <c r="V4" s="837"/>
      <c r="X4" s="126"/>
    </row>
    <row r="5" spans="1:24" ht="30" customHeight="1">
      <c r="A5" s="824"/>
      <c r="B5" s="15" t="s">
        <v>621</v>
      </c>
      <c r="C5" s="16">
        <v>0</v>
      </c>
      <c r="D5" s="17" t="s">
        <v>621</v>
      </c>
      <c r="E5" s="16">
        <v>98.5</v>
      </c>
      <c r="F5" s="17" t="s">
        <v>621</v>
      </c>
      <c r="G5" s="16">
        <v>0</v>
      </c>
      <c r="H5" s="17" t="s">
        <v>621</v>
      </c>
      <c r="I5" s="18">
        <v>181.26</v>
      </c>
      <c r="J5" s="17" t="s">
        <v>621</v>
      </c>
      <c r="K5" s="109">
        <v>116.62</v>
      </c>
      <c r="L5" s="110" t="s">
        <v>621</v>
      </c>
      <c r="M5" s="109">
        <v>28</v>
      </c>
      <c r="N5" s="110" t="s">
        <v>621</v>
      </c>
      <c r="O5" s="16">
        <f>'2025'!G4+'2025'!G4:G5</f>
        <v>48</v>
      </c>
      <c r="P5" s="17" t="s">
        <v>621</v>
      </c>
      <c r="Q5" s="16">
        <v>98.5</v>
      </c>
      <c r="R5" s="17" t="s">
        <v>621</v>
      </c>
      <c r="S5" s="16">
        <v>98.5</v>
      </c>
      <c r="T5" s="17" t="s">
        <v>621</v>
      </c>
      <c r="U5" s="16">
        <v>598.5</v>
      </c>
      <c r="V5" s="35"/>
      <c r="X5" s="126"/>
    </row>
    <row r="6" spans="1:24" ht="30" customHeight="1">
      <c r="A6" s="824"/>
      <c r="B6" s="15" t="s">
        <v>622</v>
      </c>
      <c r="C6" s="16">
        <v>0</v>
      </c>
      <c r="D6" s="17" t="s">
        <v>622</v>
      </c>
      <c r="E6" s="16">
        <f>661.51</f>
        <v>661.51</v>
      </c>
      <c r="F6" s="17" t="s">
        <v>622</v>
      </c>
      <c r="G6" s="16">
        <v>0</v>
      </c>
      <c r="H6" s="17" t="s">
        <v>622</v>
      </c>
      <c r="I6" s="16">
        <v>3959.5</v>
      </c>
      <c r="J6" s="17" t="s">
        <v>622</v>
      </c>
      <c r="K6" s="109">
        <v>0</v>
      </c>
      <c r="L6" s="110" t="s">
        <v>622</v>
      </c>
      <c r="M6" s="109"/>
      <c r="N6" s="110" t="s">
        <v>622</v>
      </c>
      <c r="O6" s="16">
        <v>190.26</v>
      </c>
      <c r="P6" s="17" t="s">
        <v>622</v>
      </c>
      <c r="Q6" s="16">
        <f>661.51</f>
        <v>661.51</v>
      </c>
      <c r="R6" s="17" t="s">
        <v>622</v>
      </c>
      <c r="S6" s="16">
        <f>661.51</f>
        <v>661.51</v>
      </c>
      <c r="T6" s="17" t="s">
        <v>622</v>
      </c>
      <c r="U6" s="16">
        <v>861.51</v>
      </c>
      <c r="V6" s="35"/>
      <c r="X6" s="126"/>
    </row>
    <row r="7" spans="1:24" ht="30" customHeight="1">
      <c r="A7" s="824"/>
      <c r="B7" s="15" t="s">
        <v>623</v>
      </c>
      <c r="C7" s="16">
        <v>0</v>
      </c>
      <c r="D7" s="17" t="s">
        <v>623</v>
      </c>
      <c r="E7" s="16">
        <v>518.75</v>
      </c>
      <c r="F7" s="17" t="s">
        <v>623</v>
      </c>
      <c r="G7" s="16">
        <v>116.39</v>
      </c>
      <c r="H7" s="17" t="s">
        <v>623</v>
      </c>
      <c r="I7" s="16">
        <v>194</v>
      </c>
      <c r="J7" s="17" t="s">
        <v>623</v>
      </c>
      <c r="K7" s="109">
        <f>14+18.25+18</f>
        <v>50.25</v>
      </c>
      <c r="L7" s="110" t="s">
        <v>623</v>
      </c>
      <c r="M7" s="109">
        <v>448.95</v>
      </c>
      <c r="N7" s="110" t="s">
        <v>623</v>
      </c>
      <c r="O7" s="16">
        <v>2343</v>
      </c>
      <c r="P7" s="17" t="s">
        <v>623</v>
      </c>
      <c r="Q7" s="16">
        <v>518.75</v>
      </c>
      <c r="R7" s="17" t="s">
        <v>623</v>
      </c>
      <c r="S7" s="16">
        <v>518.75</v>
      </c>
      <c r="T7" s="17" t="s">
        <v>623</v>
      </c>
      <c r="U7" s="16">
        <v>518.75</v>
      </c>
      <c r="V7" s="35"/>
      <c r="X7" s="126"/>
    </row>
    <row r="8" spans="1:24" ht="30" customHeight="1">
      <c r="A8" s="824"/>
      <c r="B8" s="15" t="s">
        <v>624</v>
      </c>
      <c r="C8" s="16">
        <v>18</v>
      </c>
      <c r="D8" s="17" t="s">
        <v>624</v>
      </c>
      <c r="E8" s="16">
        <v>0</v>
      </c>
      <c r="F8" s="17" t="s">
        <v>624</v>
      </c>
      <c r="G8" s="16">
        <v>680.62</v>
      </c>
      <c r="H8" s="17" t="s">
        <v>624</v>
      </c>
      <c r="I8" s="16">
        <v>1090</v>
      </c>
      <c r="J8" s="17" t="s">
        <v>624</v>
      </c>
      <c r="K8" s="109">
        <v>109</v>
      </c>
      <c r="L8" s="110" t="s">
        <v>624</v>
      </c>
      <c r="M8" s="109">
        <v>188.26</v>
      </c>
      <c r="N8" s="110" t="s">
        <v>624</v>
      </c>
      <c r="O8" s="16">
        <v>1616.25</v>
      </c>
      <c r="P8" s="17">
        <v>2343</v>
      </c>
      <c r="Q8" s="16">
        <v>27.4</v>
      </c>
      <c r="R8" s="17" t="s">
        <v>624</v>
      </c>
      <c r="S8" s="16">
        <v>100</v>
      </c>
      <c r="T8" s="17" t="s">
        <v>624</v>
      </c>
      <c r="U8" s="16">
        <v>150</v>
      </c>
      <c r="V8" s="35"/>
      <c r="X8" s="126"/>
    </row>
    <row r="9" spans="1:24" ht="30" customHeight="1">
      <c r="A9" s="824"/>
      <c r="B9" s="15" t="s">
        <v>625</v>
      </c>
      <c r="C9" s="16">
        <v>2990.99</v>
      </c>
      <c r="D9" s="17" t="s">
        <v>625</v>
      </c>
      <c r="E9" s="16">
        <v>3003.08</v>
      </c>
      <c r="F9" s="17" t="s">
        <v>625</v>
      </c>
      <c r="G9" s="16">
        <v>0</v>
      </c>
      <c r="H9" s="17" t="s">
        <v>625</v>
      </c>
      <c r="I9" s="16">
        <v>169.33</v>
      </c>
      <c r="J9" s="17" t="s">
        <v>625</v>
      </c>
      <c r="K9" s="109">
        <v>1604.79</v>
      </c>
      <c r="L9" s="110" t="s">
        <v>625</v>
      </c>
      <c r="M9" s="109">
        <v>1586.05</v>
      </c>
      <c r="N9" s="110" t="s">
        <v>625</v>
      </c>
      <c r="O9" s="16">
        <v>169.4</v>
      </c>
      <c r="P9" s="17" t="s">
        <v>625</v>
      </c>
      <c r="Q9" s="16">
        <v>3959.5</v>
      </c>
      <c r="R9" s="17" t="s">
        <v>625</v>
      </c>
      <c r="S9" s="16">
        <v>2959.5</v>
      </c>
      <c r="T9" s="17" t="s">
        <v>625</v>
      </c>
      <c r="U9" s="16">
        <v>2959.5</v>
      </c>
      <c r="V9" s="35"/>
      <c r="X9" s="126"/>
    </row>
    <row r="10" spans="1:24" ht="30" customHeight="1">
      <c r="A10" s="824"/>
      <c r="B10" s="15" t="s">
        <v>626</v>
      </c>
      <c r="C10" s="16">
        <v>261.64999999999998</v>
      </c>
      <c r="D10" s="17" t="s">
        <v>626</v>
      </c>
      <c r="E10" s="16">
        <v>1238.3399999999999</v>
      </c>
      <c r="F10" s="17" t="s">
        <v>626</v>
      </c>
      <c r="G10" s="16">
        <v>138.44999999999999</v>
      </c>
      <c r="H10" s="17" t="s">
        <v>626</v>
      </c>
      <c r="I10" s="7">
        <f>1118.7+7</f>
        <v>1125.7</v>
      </c>
      <c r="J10" s="17" t="s">
        <v>626</v>
      </c>
      <c r="K10" s="109">
        <v>46</v>
      </c>
      <c r="L10" s="110" t="s">
        <v>626</v>
      </c>
      <c r="M10" s="111">
        <v>1328.68</v>
      </c>
      <c r="N10" s="110" t="s">
        <v>626</v>
      </c>
      <c r="O10" s="16">
        <v>2222.25</v>
      </c>
      <c r="P10" s="17" t="s">
        <v>626</v>
      </c>
      <c r="Q10" s="16">
        <v>1314</v>
      </c>
      <c r="R10" s="17" t="s">
        <v>626</v>
      </c>
      <c r="S10" s="16">
        <v>2314</v>
      </c>
      <c r="T10" s="17" t="s">
        <v>626</v>
      </c>
      <c r="U10" s="16">
        <v>2314</v>
      </c>
      <c r="V10" s="35"/>
      <c r="X10" s="126"/>
    </row>
    <row r="11" spans="1:24" ht="30" customHeight="1">
      <c r="A11" s="824"/>
      <c r="B11" s="15" t="s">
        <v>627</v>
      </c>
      <c r="C11" s="16">
        <v>425.9</v>
      </c>
      <c r="D11" s="17" t="s">
        <v>627</v>
      </c>
      <c r="E11" s="16">
        <v>27.4</v>
      </c>
      <c r="F11" s="17" t="s">
        <v>627</v>
      </c>
      <c r="G11" s="16">
        <v>27.4</v>
      </c>
      <c r="H11" s="17" t="s">
        <v>627</v>
      </c>
      <c r="I11" s="16">
        <v>0</v>
      </c>
      <c r="J11" s="17" t="s">
        <v>627</v>
      </c>
      <c r="K11" s="109">
        <v>27.4</v>
      </c>
      <c r="L11" s="110" t="s">
        <v>627</v>
      </c>
      <c r="M11" s="109">
        <v>228</v>
      </c>
      <c r="N11" s="110" t="s">
        <v>627</v>
      </c>
      <c r="O11" s="16">
        <v>40</v>
      </c>
      <c r="P11" s="17" t="s">
        <v>627</v>
      </c>
      <c r="Q11" s="16">
        <v>40</v>
      </c>
      <c r="R11" s="17" t="s">
        <v>627</v>
      </c>
      <c r="S11" s="16">
        <v>50</v>
      </c>
      <c r="T11" s="17" t="s">
        <v>627</v>
      </c>
      <c r="U11" s="16">
        <v>90</v>
      </c>
      <c r="V11" s="35"/>
      <c r="X11" s="126"/>
    </row>
    <row r="12" spans="1:24" ht="30" customHeight="1">
      <c r="A12" s="824"/>
      <c r="B12" s="15" t="s">
        <v>628</v>
      </c>
      <c r="C12" s="16">
        <v>214.5</v>
      </c>
      <c r="D12" s="17" t="s">
        <v>628</v>
      </c>
      <c r="E12" s="16">
        <v>0</v>
      </c>
      <c r="F12" s="17" t="s">
        <v>628</v>
      </c>
      <c r="G12" s="16">
        <v>14</v>
      </c>
      <c r="H12" s="17" t="s">
        <v>628</v>
      </c>
      <c r="I12" s="16">
        <v>1314</v>
      </c>
      <c r="J12" s="17" t="s">
        <v>628</v>
      </c>
      <c r="K12" s="112">
        <v>1207.8</v>
      </c>
      <c r="L12" s="110" t="s">
        <v>628</v>
      </c>
      <c r="M12" s="109">
        <v>2221</v>
      </c>
      <c r="N12" s="110" t="s">
        <v>628</v>
      </c>
      <c r="O12" s="16">
        <f>699.48+166</f>
        <v>865.48</v>
      </c>
      <c r="P12" s="17" t="s">
        <v>628</v>
      </c>
      <c r="Q12" s="16">
        <v>584</v>
      </c>
      <c r="R12" s="17" t="s">
        <v>628</v>
      </c>
      <c r="S12" s="16">
        <v>584</v>
      </c>
      <c r="T12" s="17" t="s">
        <v>628</v>
      </c>
      <c r="U12" s="16">
        <v>584</v>
      </c>
      <c r="V12" s="35"/>
      <c r="X12" s="126"/>
    </row>
    <row r="13" spans="1:24" ht="30" customHeight="1">
      <c r="A13" s="824"/>
      <c r="B13" s="15" t="s">
        <v>629</v>
      </c>
      <c r="C13" s="16">
        <v>0</v>
      </c>
      <c r="D13" s="17" t="s">
        <v>629</v>
      </c>
      <c r="E13" s="16">
        <v>0</v>
      </c>
      <c r="F13" s="17" t="s">
        <v>629</v>
      </c>
      <c r="G13" s="16">
        <v>584</v>
      </c>
      <c r="H13" s="17" t="s">
        <v>629</v>
      </c>
      <c r="I13" s="16">
        <v>0</v>
      </c>
      <c r="J13" s="17" t="s">
        <v>629</v>
      </c>
      <c r="K13" s="109">
        <v>110</v>
      </c>
      <c r="L13" s="110" t="s">
        <v>629</v>
      </c>
      <c r="M13" s="113">
        <v>2990.75</v>
      </c>
      <c r="N13" s="110" t="s">
        <v>629</v>
      </c>
      <c r="O13" s="16">
        <v>3191</v>
      </c>
      <c r="P13" s="17" t="s">
        <v>629</v>
      </c>
      <c r="Q13" s="16">
        <v>116.39</v>
      </c>
      <c r="R13" s="17" t="s">
        <v>629</v>
      </c>
      <c r="S13" s="16">
        <v>116.39</v>
      </c>
      <c r="T13" s="17" t="s">
        <v>629</v>
      </c>
      <c r="U13" s="16">
        <v>216.39</v>
      </c>
      <c r="V13" s="35"/>
      <c r="X13" s="126"/>
    </row>
    <row r="14" spans="1:24" ht="30" customHeight="1">
      <c r="A14" s="824"/>
      <c r="B14" s="15" t="s">
        <v>630</v>
      </c>
      <c r="C14" s="16">
        <v>0</v>
      </c>
      <c r="D14" s="17" t="s">
        <v>630</v>
      </c>
      <c r="E14" s="16">
        <v>1952.75</v>
      </c>
      <c r="F14" s="17" t="s">
        <v>630</v>
      </c>
      <c r="G14" s="16">
        <v>64.25</v>
      </c>
      <c r="H14" s="17" t="s">
        <v>630</v>
      </c>
      <c r="I14" s="16">
        <v>22</v>
      </c>
      <c r="J14" s="17" t="s">
        <v>630</v>
      </c>
      <c r="K14" s="109">
        <f>18+584</f>
        <v>602</v>
      </c>
      <c r="L14" s="110" t="s">
        <v>630</v>
      </c>
      <c r="M14" s="109">
        <v>584</v>
      </c>
      <c r="N14" s="110" t="s">
        <v>630</v>
      </c>
      <c r="O14" s="16">
        <f>1869+135+292</f>
        <v>2296</v>
      </c>
      <c r="P14" s="17" t="s">
        <v>630</v>
      </c>
      <c r="Q14" s="16">
        <v>1090</v>
      </c>
      <c r="R14" s="17" t="s">
        <v>630</v>
      </c>
      <c r="S14" s="16">
        <v>2090</v>
      </c>
      <c r="T14" s="17" t="s">
        <v>630</v>
      </c>
      <c r="U14" s="16">
        <v>2090</v>
      </c>
      <c r="V14" s="35"/>
      <c r="X14" s="126"/>
    </row>
    <row r="15" spans="1:24" ht="30" customHeight="1">
      <c r="A15" s="824"/>
      <c r="B15" s="15" t="s">
        <v>631</v>
      </c>
      <c r="C15" s="16">
        <v>0</v>
      </c>
      <c r="D15" s="17" t="s">
        <v>631</v>
      </c>
      <c r="E15" s="16">
        <v>0</v>
      </c>
      <c r="F15" s="17" t="s">
        <v>631</v>
      </c>
      <c r="G15" s="16">
        <v>0</v>
      </c>
      <c r="H15" s="17" t="s">
        <v>631</v>
      </c>
      <c r="I15" s="16">
        <v>0</v>
      </c>
      <c r="J15" s="17" t="s">
        <v>631</v>
      </c>
      <c r="K15" s="109">
        <f>51.25</f>
        <v>51.25</v>
      </c>
      <c r="L15" s="110" t="s">
        <v>631</v>
      </c>
      <c r="M15" s="109">
        <v>368</v>
      </c>
      <c r="N15" s="110" t="s">
        <v>631</v>
      </c>
      <c r="O15" s="16">
        <v>0</v>
      </c>
      <c r="P15" s="17" t="s">
        <v>631</v>
      </c>
      <c r="Q15" s="16">
        <v>64.25</v>
      </c>
      <c r="R15" s="17" t="s">
        <v>631</v>
      </c>
      <c r="S15" s="16">
        <v>64.25</v>
      </c>
      <c r="T15" s="17" t="s">
        <v>631</v>
      </c>
      <c r="U15" s="16">
        <v>125</v>
      </c>
      <c r="V15" s="35"/>
      <c r="X15" s="126"/>
    </row>
    <row r="16" spans="1:24" ht="30" customHeight="1">
      <c r="A16" s="825"/>
      <c r="B16" s="100" t="s">
        <v>632</v>
      </c>
      <c r="C16" s="101">
        <v>0</v>
      </c>
      <c r="D16" s="102" t="s">
        <v>632</v>
      </c>
      <c r="E16" s="101">
        <v>0</v>
      </c>
      <c r="F16" s="102" t="s">
        <v>632</v>
      </c>
      <c r="G16" s="101">
        <v>0</v>
      </c>
      <c r="H16" s="102" t="s">
        <v>632</v>
      </c>
      <c r="I16" s="101">
        <v>0</v>
      </c>
      <c r="J16" s="102" t="s">
        <v>632</v>
      </c>
      <c r="K16" s="114">
        <v>912.5</v>
      </c>
      <c r="L16" s="115" t="s">
        <v>632</v>
      </c>
      <c r="M16" s="114">
        <v>73</v>
      </c>
      <c r="N16" s="116" t="s">
        <v>632</v>
      </c>
      <c r="O16" s="16">
        <v>0</v>
      </c>
      <c r="P16" s="21" t="s">
        <v>632</v>
      </c>
      <c r="Q16" s="16">
        <v>22</v>
      </c>
      <c r="R16" s="21" t="s">
        <v>632</v>
      </c>
      <c r="S16" s="16">
        <v>22</v>
      </c>
      <c r="T16" s="21" t="s">
        <v>632</v>
      </c>
      <c r="U16" s="16">
        <v>22</v>
      </c>
      <c r="V16" s="35"/>
      <c r="X16" s="126"/>
    </row>
    <row r="17" spans="1:25" ht="30" customHeight="1">
      <c r="A17" s="839" t="s">
        <v>633</v>
      </c>
      <c r="B17" s="840"/>
      <c r="C17" s="103">
        <f t="shared" ref="C17" si="0">SUM(C5:C16)</f>
        <v>3911.04</v>
      </c>
      <c r="D17" s="104"/>
      <c r="E17" s="103">
        <f>SUM(E5:E16)</f>
        <v>7500.33</v>
      </c>
      <c r="F17" s="104"/>
      <c r="G17" s="103">
        <f>SUM(G5:G16)</f>
        <v>1625.1100000000001</v>
      </c>
      <c r="H17" s="104"/>
      <c r="I17" s="117">
        <f t="shared" ref="I17" si="1">SUM(I5:I16)</f>
        <v>8055.79</v>
      </c>
      <c r="J17" s="118"/>
      <c r="K17" s="119">
        <f>SUM(K5:K16)</f>
        <v>4837.6099999999997</v>
      </c>
      <c r="L17" s="120"/>
      <c r="M17" s="117">
        <f>SUM(M5:M16)</f>
        <v>10044.69</v>
      </c>
      <c r="N17" s="121"/>
      <c r="O17" s="22">
        <f t="shared" ref="O17" si="2">SUM(O5:O16)</f>
        <v>12981.64</v>
      </c>
      <c r="P17" s="31"/>
      <c r="Q17" s="29">
        <f>SUM(Q5:Q16)</f>
        <v>8496.2999999999993</v>
      </c>
      <c r="R17" s="31"/>
      <c r="S17" s="29">
        <f>SUM(S5:S16)</f>
        <v>9578.9000000000015</v>
      </c>
      <c r="T17" s="31"/>
      <c r="U17" s="29">
        <f>SUM(U5:U16)</f>
        <v>10529.65</v>
      </c>
      <c r="V17" s="35"/>
      <c r="X17" s="126"/>
    </row>
    <row r="18" spans="1:25" ht="30" customHeight="1">
      <c r="A18" s="841" t="s">
        <v>634</v>
      </c>
      <c r="B18" s="842"/>
      <c r="C18" s="842"/>
      <c r="D18" s="842"/>
      <c r="E18" s="842"/>
      <c r="F18" s="842"/>
      <c r="G18" s="842"/>
      <c r="H18" s="843"/>
      <c r="I18" s="844">
        <f>C17+E17+G17+I17+K17+M17+O17</f>
        <v>48956.21</v>
      </c>
      <c r="J18" s="845"/>
      <c r="K18" s="845"/>
      <c r="L18" s="845"/>
      <c r="M18" s="845"/>
      <c r="N18" s="845"/>
      <c r="O18" s="846"/>
      <c r="P18" s="122"/>
      <c r="Q18" s="122"/>
      <c r="R18" s="122"/>
      <c r="S18" s="122" t="s">
        <v>635</v>
      </c>
      <c r="T18" s="821">
        <f>K17+M17+O17+Q17+S17+U17</f>
        <v>56468.79</v>
      </c>
      <c r="U18" s="822"/>
      <c r="V18" s="37"/>
      <c r="X18" s="126"/>
      <c r="Y18" s="25"/>
    </row>
    <row r="19" spans="1:25" ht="68.5" customHeight="1">
      <c r="A19" s="760"/>
      <c r="B19" s="760"/>
      <c r="C19" s="760"/>
      <c r="D19" s="760"/>
      <c r="E19" s="760"/>
      <c r="F19" s="760"/>
      <c r="G19" s="760"/>
      <c r="H19" s="760"/>
      <c r="I19" s="760"/>
      <c r="J19" s="760"/>
      <c r="K19" s="760"/>
      <c r="L19" s="760"/>
      <c r="M19" s="760"/>
      <c r="N19" s="760"/>
      <c r="O19" s="760"/>
      <c r="X19" s="126"/>
    </row>
    <row r="20" spans="1:25" ht="15.5">
      <c r="A20" s="650"/>
      <c r="B20" s="650"/>
      <c r="C20" s="650"/>
      <c r="F20" s="650"/>
      <c r="G20" s="650"/>
      <c r="H20" s="650"/>
      <c r="I20" s="650"/>
      <c r="J20" s="33"/>
      <c r="K20" s="24"/>
      <c r="X20" s="126"/>
    </row>
    <row r="21" spans="1:25" ht="53.25" customHeight="1">
      <c r="A21" s="64"/>
      <c r="J21" s="33"/>
      <c r="X21" s="126"/>
    </row>
    <row r="22" spans="1:25" ht="15.5">
      <c r="A22" s="787"/>
      <c r="B22" s="787"/>
      <c r="C22" s="787"/>
      <c r="D22" s="26"/>
      <c r="E22" s="26"/>
      <c r="F22" s="787"/>
      <c r="G22" s="787"/>
      <c r="H22" s="787"/>
      <c r="I22" s="787"/>
      <c r="J22" s="787"/>
      <c r="K22" s="787"/>
      <c r="L22" s="787"/>
      <c r="M22" s="787"/>
      <c r="N22" s="787"/>
      <c r="O22" s="787"/>
      <c r="P22" s="787"/>
      <c r="Q22" s="787"/>
      <c r="R22" s="787"/>
      <c r="S22" s="787"/>
      <c r="T22" s="787"/>
      <c r="U22" s="787"/>
      <c r="V22" s="787"/>
      <c r="X22" s="126"/>
    </row>
    <row r="23" spans="1:25" ht="15.5">
      <c r="A23" s="838"/>
      <c r="B23" s="838"/>
      <c r="C23" s="838"/>
      <c r="F23" s="650"/>
      <c r="G23" s="650"/>
      <c r="H23" s="650"/>
      <c r="I23" s="650"/>
      <c r="J23" s="838"/>
      <c r="K23" s="838"/>
      <c r="L23" s="838"/>
      <c r="M23" s="838"/>
      <c r="N23" s="838"/>
      <c r="O23" s="838"/>
      <c r="P23" s="838"/>
      <c r="Q23" s="838"/>
      <c r="R23" s="838"/>
      <c r="S23" s="838"/>
      <c r="T23" s="838"/>
      <c r="U23" s="838"/>
      <c r="V23" s="838"/>
      <c r="X23" s="126"/>
    </row>
    <row r="24" spans="1:25" ht="15.5">
      <c r="X24" s="126"/>
    </row>
    <row r="25" spans="1:25" ht="15.5">
      <c r="P25" s="123"/>
      <c r="X25" s="126"/>
    </row>
    <row r="26" spans="1:25" ht="15.5">
      <c r="K26" s="33"/>
      <c r="O26" s="123"/>
      <c r="X26" s="126"/>
    </row>
    <row r="27" spans="1:25" ht="15.5">
      <c r="O27" s="69"/>
      <c r="X27" s="126"/>
    </row>
    <row r="28" spans="1:25" ht="15.5">
      <c r="O28" s="64">
        <v>10685.64</v>
      </c>
      <c r="X28" s="126"/>
    </row>
    <row r="29" spans="1:25" ht="15.5">
      <c r="O29" s="123">
        <f>O17</f>
        <v>12981.64</v>
      </c>
      <c r="X29" s="126"/>
    </row>
    <row r="30" spans="1:25" ht="15.5">
      <c r="X30" s="126"/>
    </row>
    <row r="31" spans="1:25" ht="18.5">
      <c r="K31" s="604">
        <v>37</v>
      </c>
      <c r="L31" s="124"/>
      <c r="M31" s="604">
        <v>420.48</v>
      </c>
      <c r="O31" s="603">
        <f>O28-O29</f>
        <v>-2296</v>
      </c>
      <c r="X31" s="126"/>
    </row>
    <row r="32" spans="1:25" ht="15.5">
      <c r="K32" s="604">
        <v>37</v>
      </c>
      <c r="M32" s="604">
        <v>18</v>
      </c>
      <c r="O32" s="33"/>
      <c r="X32" s="126"/>
    </row>
    <row r="33" spans="11:24" ht="15.5">
      <c r="K33" s="604">
        <v>37</v>
      </c>
      <c r="M33" s="604">
        <v>22</v>
      </c>
      <c r="X33" s="126"/>
    </row>
    <row r="34" spans="11:24" ht="15.5">
      <c r="K34" s="604">
        <v>37</v>
      </c>
      <c r="M34" s="604">
        <v>18</v>
      </c>
      <c r="X34" s="126"/>
    </row>
    <row r="35" spans="11:24" ht="15.5">
      <c r="K35" s="605">
        <v>2980</v>
      </c>
      <c r="M35" s="604">
        <v>18</v>
      </c>
      <c r="X35" s="126"/>
    </row>
    <row r="36" spans="11:24" ht="15.5">
      <c r="K36" s="604">
        <v>26</v>
      </c>
      <c r="M36" s="605">
        <v>82</v>
      </c>
      <c r="X36" s="126"/>
    </row>
    <row r="37" spans="11:24" ht="15.5">
      <c r="K37" s="604">
        <v>37</v>
      </c>
      <c r="M37" s="604">
        <v>18</v>
      </c>
      <c r="X37" s="126"/>
    </row>
    <row r="38" spans="11:24" ht="15.5">
      <c r="K38" s="69">
        <f>SUM(K31:K37)</f>
        <v>3191</v>
      </c>
      <c r="M38" s="604">
        <v>21</v>
      </c>
      <c r="X38" s="126"/>
    </row>
    <row r="39" spans="11:24" ht="15.5">
      <c r="M39" s="604">
        <v>27</v>
      </c>
      <c r="X39" s="126"/>
    </row>
    <row r="40" spans="11:24" ht="15.5">
      <c r="M40" s="605">
        <v>55</v>
      </c>
      <c r="X40" s="126"/>
    </row>
    <row r="41" spans="11:24" ht="15.5">
      <c r="M41" s="69">
        <f>SUM(M31:M40)</f>
        <v>699.48</v>
      </c>
      <c r="X41" s="126"/>
    </row>
    <row r="42" spans="11:24" ht="15.5">
      <c r="X42" s="126"/>
    </row>
    <row r="43" spans="11:24" ht="21">
      <c r="K43" s="606"/>
      <c r="X43" s="126"/>
    </row>
    <row r="44" spans="11:24" ht="15.5">
      <c r="X44" s="126"/>
    </row>
    <row r="45" spans="11:24" ht="15.5">
      <c r="X45" s="126"/>
    </row>
    <row r="46" spans="11:24" ht="15.5">
      <c r="Q46" s="69"/>
      <c r="X46" s="126"/>
    </row>
    <row r="47" spans="11:24" ht="15.5">
      <c r="X47" s="126"/>
    </row>
    <row r="48" spans="11:24" ht="15.5">
      <c r="X48" s="126"/>
    </row>
    <row r="49" spans="18:24" ht="15.5">
      <c r="X49" s="126"/>
    </row>
    <row r="50" spans="18:24" ht="15.5">
      <c r="X50" s="126"/>
    </row>
    <row r="51" spans="18:24" ht="15.5">
      <c r="X51" s="126"/>
    </row>
    <row r="52" spans="18:24" ht="15.5">
      <c r="X52" s="126"/>
    </row>
    <row r="53" spans="18:24" ht="15.5">
      <c r="X53" s="126"/>
    </row>
    <row r="54" spans="18:24" ht="15.5">
      <c r="R54" s="69"/>
      <c r="X54" s="126"/>
    </row>
    <row r="55" spans="18:24" ht="15.5">
      <c r="X55" s="126"/>
    </row>
    <row r="56" spans="18:24" ht="15.5">
      <c r="X56" s="126"/>
    </row>
    <row r="57" spans="18:24" ht="15.5">
      <c r="X57" s="126"/>
    </row>
    <row r="58" spans="18:24" ht="15.5">
      <c r="X58" s="126"/>
    </row>
    <row r="59" spans="18:24" ht="15.5">
      <c r="X59" s="126"/>
    </row>
    <row r="60" spans="18:24" ht="15.5">
      <c r="X60" s="126"/>
    </row>
    <row r="61" spans="18:24" ht="15.5">
      <c r="X61" s="126"/>
    </row>
    <row r="62" spans="18:24" ht="15.5">
      <c r="X62" s="126"/>
    </row>
    <row r="63" spans="18:24" ht="15.5">
      <c r="X63" s="126"/>
    </row>
    <row r="64" spans="18:24" ht="15.5">
      <c r="X64" s="126"/>
    </row>
    <row r="65" spans="24:24">
      <c r="X65" s="69"/>
    </row>
  </sheetData>
  <mergeCells count="26">
    <mergeCell ref="V3:V4"/>
    <mergeCell ref="A22:C22"/>
    <mergeCell ref="F22:I22"/>
    <mergeCell ref="J22:V22"/>
    <mergeCell ref="A23:C23"/>
    <mergeCell ref="F23:I23"/>
    <mergeCell ref="J23:V23"/>
    <mergeCell ref="A19:O19"/>
    <mergeCell ref="A20:C20"/>
    <mergeCell ref="F20:I20"/>
    <mergeCell ref="P3:Q3"/>
    <mergeCell ref="R3:S3"/>
    <mergeCell ref="T3:U3"/>
    <mergeCell ref="A17:B17"/>
    <mergeCell ref="A18:H18"/>
    <mergeCell ref="I18:O18"/>
    <mergeCell ref="T18:U18"/>
    <mergeCell ref="A4:A16"/>
    <mergeCell ref="A2:O2"/>
    <mergeCell ref="B3:C3"/>
    <mergeCell ref="D3:E3"/>
    <mergeCell ref="F3:G3"/>
    <mergeCell ref="H3:I3"/>
    <mergeCell ref="J3:K3"/>
    <mergeCell ref="L3:M3"/>
    <mergeCell ref="N3:O3"/>
  </mergeCells>
  <printOptions horizontalCentered="1"/>
  <pageMargins left="0.70833333333333304" right="0.70833333333333304" top="0.74791666666666701" bottom="0.74791666666666701" header="0.31458333333333299" footer="0.31458333333333299"/>
  <pageSetup scale="62" fitToWidth="0" orientation="landscape" r:id="rId1"/>
  <headerFooter alignWithMargins="0"/>
  <ignoredErrors>
    <ignoredError sqref="O5:O10" formulaRange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V12"/>
  <sheetViews>
    <sheetView view="pageBreakPreview" zoomScale="95" zoomScaleNormal="100" zoomScaleSheetLayoutView="95" workbookViewId="0">
      <selection sqref="A1:Q1"/>
    </sheetView>
  </sheetViews>
  <sheetFormatPr defaultColWidth="9" defaultRowHeight="14.5"/>
  <cols>
    <col min="1" max="1" width="14.54296875" customWidth="1"/>
    <col min="2" max="2" width="10" customWidth="1"/>
    <col min="3" max="3" width="13.7265625" customWidth="1"/>
    <col min="5" max="5" width="13.81640625" customWidth="1"/>
    <col min="6" max="6" width="8.54296875" customWidth="1"/>
    <col min="7" max="7" width="14" customWidth="1"/>
    <col min="8" max="8" width="8.54296875" customWidth="1"/>
    <col min="9" max="9" width="14.26953125" customWidth="1"/>
    <col min="10" max="10" width="9.26953125" customWidth="1"/>
    <col min="11" max="12" width="14.26953125" customWidth="1"/>
    <col min="13" max="13" width="12.6328125" customWidth="1"/>
    <col min="14" max="14" width="14.26953125" customWidth="1"/>
    <col min="15" max="15" width="13" customWidth="1"/>
    <col min="16" max="16" width="16.54296875" customWidth="1"/>
    <col min="17" max="17" width="14.1796875" customWidth="1"/>
    <col min="22" max="22" width="19.1796875" customWidth="1"/>
  </cols>
  <sheetData>
    <row r="1" spans="1:22" ht="124.5" customHeight="1">
      <c r="A1" s="660"/>
      <c r="B1" s="660"/>
      <c r="C1" s="660"/>
      <c r="D1" s="660"/>
      <c r="E1" s="660"/>
      <c r="F1" s="660"/>
      <c r="G1" s="660"/>
      <c r="H1" s="660"/>
      <c r="I1" s="660"/>
      <c r="J1" s="660"/>
      <c r="K1" s="660"/>
      <c r="L1" s="660"/>
      <c r="M1" s="660"/>
      <c r="N1" s="660"/>
      <c r="O1" s="660"/>
      <c r="P1" s="660"/>
      <c r="Q1" s="660"/>
    </row>
    <row r="2" spans="1:22" ht="21" customHeight="1">
      <c r="A2" s="847" t="s">
        <v>754</v>
      </c>
      <c r="B2" s="848"/>
      <c r="C2" s="848"/>
      <c r="D2" s="848"/>
      <c r="E2" s="848"/>
      <c r="F2" s="848"/>
      <c r="G2" s="848"/>
      <c r="H2" s="848"/>
      <c r="I2" s="848"/>
      <c r="J2" s="848"/>
      <c r="K2" s="848"/>
      <c r="L2" s="848"/>
      <c r="M2" s="848"/>
      <c r="N2" s="848"/>
      <c r="O2" s="848"/>
      <c r="P2" s="848"/>
      <c r="Q2" s="849"/>
    </row>
    <row r="3" spans="1:22" ht="29">
      <c r="A3" s="83" t="s">
        <v>636</v>
      </c>
      <c r="B3" s="83" t="s">
        <v>637</v>
      </c>
      <c r="C3" s="83" t="s">
        <v>638</v>
      </c>
      <c r="D3" s="83" t="s">
        <v>637</v>
      </c>
      <c r="E3" s="83" t="s">
        <v>639</v>
      </c>
      <c r="F3" s="83" t="s">
        <v>637</v>
      </c>
      <c r="G3" s="83" t="s">
        <v>640</v>
      </c>
      <c r="H3" s="83" t="s">
        <v>637</v>
      </c>
      <c r="I3" s="83" t="s">
        <v>641</v>
      </c>
      <c r="J3" s="83" t="s">
        <v>637</v>
      </c>
      <c r="K3" s="83" t="s">
        <v>642</v>
      </c>
      <c r="L3" s="83" t="s">
        <v>637</v>
      </c>
      <c r="M3" s="83" t="s">
        <v>643</v>
      </c>
      <c r="N3" s="83" t="s">
        <v>637</v>
      </c>
      <c r="O3" s="83" t="s">
        <v>753</v>
      </c>
      <c r="P3" s="83" t="s">
        <v>644</v>
      </c>
      <c r="Q3" s="83" t="s">
        <v>645</v>
      </c>
    </row>
    <row r="4" spans="1:22" ht="29">
      <c r="A4" s="4" t="s">
        <v>646</v>
      </c>
      <c r="B4" s="4" t="s">
        <v>647</v>
      </c>
      <c r="C4" s="84">
        <v>3911.04</v>
      </c>
      <c r="D4" s="4" t="s">
        <v>647</v>
      </c>
      <c r="E4" s="84">
        <v>7500.33</v>
      </c>
      <c r="F4" s="4" t="s">
        <v>647</v>
      </c>
      <c r="G4" s="84">
        <v>1625.11</v>
      </c>
      <c r="H4" s="4" t="s">
        <v>648</v>
      </c>
      <c r="I4" s="91">
        <f>'2022'!G37</f>
        <v>8055.79</v>
      </c>
      <c r="J4" s="577" t="s">
        <v>648</v>
      </c>
      <c r="K4" s="91">
        <f>'2023'!G27</f>
        <v>4837.6099999999997</v>
      </c>
      <c r="L4" s="4" t="s">
        <v>648</v>
      </c>
      <c r="M4" s="91">
        <f>M5</f>
        <v>10044.69</v>
      </c>
      <c r="N4" s="577" t="s">
        <v>648</v>
      </c>
      <c r="O4" s="91">
        <f>O5</f>
        <v>12981.64</v>
      </c>
      <c r="P4" s="92">
        <f>C4+E4+G4+I4+K4+M4</f>
        <v>35974.57</v>
      </c>
      <c r="Q4" s="4" t="s">
        <v>649</v>
      </c>
    </row>
    <row r="5" spans="1:22" ht="29">
      <c r="A5" s="85" t="s">
        <v>650</v>
      </c>
      <c r="B5" s="86"/>
      <c r="C5" s="87">
        <v>3911.04</v>
      </c>
      <c r="D5" s="86"/>
      <c r="E5" s="88">
        <v>7500.33</v>
      </c>
      <c r="F5" s="86"/>
      <c r="G5" s="88">
        <v>1625.11</v>
      </c>
      <c r="H5" s="89"/>
      <c r="I5" s="93">
        <f>I4</f>
        <v>8055.79</v>
      </c>
      <c r="J5" s="578"/>
      <c r="K5" s="93">
        <f>K4</f>
        <v>4837.6099999999997</v>
      </c>
      <c r="L5" s="91"/>
      <c r="M5" s="93">
        <f>'ERMERA '!M17</f>
        <v>10044.69</v>
      </c>
      <c r="N5" s="578"/>
      <c r="O5" s="93">
        <f>'ERMERA '!O17</f>
        <v>12981.64</v>
      </c>
      <c r="P5" s="94">
        <f>C5+E5+G5+I5+K5+M5+O5</f>
        <v>48956.21</v>
      </c>
      <c r="Q5" s="4" t="s">
        <v>649</v>
      </c>
    </row>
    <row r="7" spans="1:22" ht="54" customHeight="1"/>
    <row r="8" spans="1:22" ht="48.75" customHeight="1">
      <c r="I8" s="24"/>
      <c r="J8" s="24"/>
      <c r="K8" s="24"/>
      <c r="L8" s="24"/>
      <c r="M8" s="24"/>
      <c r="N8" s="24"/>
      <c r="O8" s="24"/>
      <c r="P8" s="95"/>
    </row>
    <row r="9" spans="1:22" ht="31.5" customHeight="1">
      <c r="A9" s="650" t="s">
        <v>200</v>
      </c>
      <c r="B9" s="650"/>
      <c r="C9" s="650"/>
      <c r="I9" s="650" t="s">
        <v>273</v>
      </c>
      <c r="J9" s="650"/>
      <c r="K9" s="650"/>
      <c r="L9" s="650"/>
      <c r="M9" s="650"/>
      <c r="N9" s="650"/>
      <c r="O9" s="650"/>
      <c r="P9" s="650"/>
      <c r="Q9" s="650"/>
      <c r="V9" s="24"/>
    </row>
    <row r="10" spans="1:22" ht="69" customHeight="1">
      <c r="A10" s="90"/>
      <c r="B10" s="90"/>
      <c r="C10" s="90"/>
      <c r="D10" s="90"/>
      <c r="E10" s="90"/>
      <c r="F10" s="90"/>
      <c r="G10" s="90"/>
      <c r="H10" s="90"/>
      <c r="I10" s="90"/>
      <c r="J10" s="90"/>
      <c r="K10" s="90"/>
      <c r="L10" s="90"/>
      <c r="M10" s="90"/>
      <c r="N10" s="90"/>
      <c r="O10" s="90"/>
    </row>
    <row r="11" spans="1:22">
      <c r="A11" s="838" t="s">
        <v>202</v>
      </c>
      <c r="B11" s="838"/>
      <c r="C11" s="838"/>
      <c r="I11" s="850" t="s">
        <v>651</v>
      </c>
      <c r="J11" s="850"/>
      <c r="K11" s="850"/>
      <c r="L11" s="850"/>
      <c r="M11" s="850"/>
      <c r="N11" s="850"/>
      <c r="O11" s="850"/>
      <c r="P11" s="850"/>
      <c r="Q11" s="850"/>
    </row>
    <row r="12" spans="1:22">
      <c r="A12" s="787" t="s">
        <v>652</v>
      </c>
      <c r="B12" s="787"/>
      <c r="C12" s="787"/>
      <c r="I12" s="787" t="s">
        <v>653</v>
      </c>
      <c r="J12" s="787"/>
      <c r="K12" s="787"/>
      <c r="L12" s="787"/>
      <c r="M12" s="787"/>
      <c r="N12" s="787"/>
      <c r="O12" s="787"/>
      <c r="P12" s="787"/>
      <c r="Q12" s="787"/>
    </row>
  </sheetData>
  <mergeCells count="8">
    <mergeCell ref="A12:C12"/>
    <mergeCell ref="I12:Q12"/>
    <mergeCell ref="A1:Q1"/>
    <mergeCell ref="A2:Q2"/>
    <mergeCell ref="A9:C9"/>
    <mergeCell ref="I9:Q9"/>
    <mergeCell ref="A11:C11"/>
    <mergeCell ref="I11:Q11"/>
  </mergeCells>
  <printOptions horizontalCentered="1"/>
  <pageMargins left="0.69930555555555596" right="0.69930555555555596" top="0.75" bottom="0.75" header="0.3" footer="0.3"/>
  <pageSetup scale="62" orientation="landscape" r:id="rId1"/>
  <headerFooter alignWithMargins="0"/>
  <colBreaks count="1" manualBreakCount="1">
    <brk id="11" max="11" man="1"/>
  </col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5"/>
  <sheetViews>
    <sheetView view="pageBreakPreview" topLeftCell="A7" zoomScale="138" zoomScaleNormal="100" zoomScaleSheetLayoutView="138" workbookViewId="0">
      <selection activeCell="C11" sqref="C11"/>
    </sheetView>
  </sheetViews>
  <sheetFormatPr defaultColWidth="9" defaultRowHeight="14.5"/>
  <cols>
    <col min="1" max="1" width="13.54296875" customWidth="1"/>
    <col min="2" max="2" width="21.6328125" customWidth="1"/>
    <col min="3" max="3" width="16.6328125" customWidth="1"/>
    <col min="4" max="4" width="14" customWidth="1"/>
    <col min="5" max="5" width="10.1796875" customWidth="1"/>
    <col min="8" max="8" width="12" customWidth="1"/>
    <col min="10" max="10" width="12" customWidth="1"/>
  </cols>
  <sheetData>
    <row r="1" spans="1:10" ht="50.25" customHeight="1" thickBot="1">
      <c r="A1" s="851"/>
      <c r="B1" s="760"/>
      <c r="C1" s="852"/>
    </row>
    <row r="2" spans="1:10" ht="35.25" customHeight="1">
      <c r="A2" s="853" t="s">
        <v>755</v>
      </c>
      <c r="B2" s="854"/>
      <c r="C2" s="855"/>
      <c r="D2" s="65"/>
      <c r="E2" s="65"/>
    </row>
    <row r="3" spans="1:10" ht="42" customHeight="1">
      <c r="A3" s="73" t="s">
        <v>654</v>
      </c>
      <c r="B3" s="74" t="s">
        <v>655</v>
      </c>
      <c r="C3" s="75" t="s">
        <v>656</v>
      </c>
      <c r="D3" s="579"/>
      <c r="E3" s="580"/>
      <c r="F3" s="584"/>
    </row>
    <row r="4" spans="1:10" ht="21">
      <c r="A4" s="76">
        <v>2019</v>
      </c>
      <c r="B4" s="77">
        <v>27</v>
      </c>
      <c r="C4" s="858">
        <f>SUM(B4:B10)</f>
        <v>366</v>
      </c>
      <c r="D4" s="576"/>
      <c r="E4" s="581"/>
      <c r="F4" s="583"/>
    </row>
    <row r="5" spans="1:10" ht="21">
      <c r="A5" s="76">
        <v>2020</v>
      </c>
      <c r="B5" s="77">
        <v>35</v>
      </c>
      <c r="C5" s="859"/>
    </row>
    <row r="6" spans="1:10" ht="21">
      <c r="A6" s="76">
        <v>2021</v>
      </c>
      <c r="B6" s="77">
        <v>15</v>
      </c>
      <c r="C6" s="859"/>
      <c r="E6" s="67"/>
    </row>
    <row r="7" spans="1:10" ht="21">
      <c r="A7" s="78">
        <v>2022</v>
      </c>
      <c r="B7" s="79">
        <v>24</v>
      </c>
      <c r="C7" s="859"/>
    </row>
    <row r="8" spans="1:10" ht="21">
      <c r="A8" s="80">
        <v>2023</v>
      </c>
      <c r="B8" s="81">
        <v>21</v>
      </c>
      <c r="C8" s="859"/>
    </row>
    <row r="9" spans="1:10" ht="21">
      <c r="A9" s="80">
        <v>2024</v>
      </c>
      <c r="B9" s="81">
        <v>162</v>
      </c>
      <c r="C9" s="859"/>
    </row>
    <row r="10" spans="1:10" ht="21">
      <c r="A10" s="80">
        <v>2025</v>
      </c>
      <c r="B10" s="81">
        <v>82</v>
      </c>
      <c r="C10" s="860"/>
    </row>
    <row r="11" spans="1:10" ht="16" thickBot="1">
      <c r="A11" s="856" t="s">
        <v>657</v>
      </c>
      <c r="B11" s="857"/>
      <c r="C11" s="82">
        <f>Rezumu!P5</f>
        <v>48956.21</v>
      </c>
      <c r="D11" s="582"/>
    </row>
    <row r="12" spans="1:10" ht="34.5" customHeight="1">
      <c r="H12" s="69"/>
      <c r="J12" s="69"/>
    </row>
    <row r="13" spans="1:10" ht="30.75" customHeight="1">
      <c r="A13" s="650"/>
      <c r="B13" s="650"/>
      <c r="C13" s="650"/>
      <c r="H13" s="69"/>
    </row>
    <row r="14" spans="1:10" ht="51" customHeight="1">
      <c r="A14" s="787"/>
      <c r="B14" s="787"/>
      <c r="C14" s="787"/>
    </row>
    <row r="15" spans="1:10">
      <c r="A15" s="650"/>
      <c r="B15" s="650"/>
      <c r="C15" s="650"/>
    </row>
  </sheetData>
  <mergeCells count="7">
    <mergeCell ref="A15:C15"/>
    <mergeCell ref="A1:C1"/>
    <mergeCell ref="A2:C2"/>
    <mergeCell ref="A11:B11"/>
    <mergeCell ref="A13:C13"/>
    <mergeCell ref="A14:C14"/>
    <mergeCell ref="C4:C10"/>
  </mergeCells>
  <printOptions horizontalCentered="1"/>
  <pageMargins left="0.69930555555555596" right="0.69930555555555596" top="0.75" bottom="0.75" header="0.3" footer="0.3"/>
  <pageSetup scale="162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K55"/>
  <sheetViews>
    <sheetView topLeftCell="A4" zoomScale="87" zoomScaleNormal="87" workbookViewId="0">
      <selection activeCell="O17" sqref="O17"/>
    </sheetView>
  </sheetViews>
  <sheetFormatPr defaultColWidth="9" defaultRowHeight="14.5"/>
  <cols>
    <col min="2" max="2" width="4.1796875" customWidth="1"/>
    <col min="3" max="3" width="15.453125" customWidth="1"/>
    <col min="4" max="4" width="9.81640625" customWidth="1"/>
    <col min="5" max="5" width="10.1796875" customWidth="1"/>
    <col min="6" max="6" width="10.26953125" customWidth="1"/>
    <col min="7" max="7" width="10" customWidth="1"/>
    <col min="8" max="8" width="8.26953125" customWidth="1"/>
    <col min="9" max="9" width="10.453125" customWidth="1"/>
    <col min="10" max="10" width="9.54296875" customWidth="1"/>
    <col min="11" max="11" width="14.453125" customWidth="1"/>
  </cols>
  <sheetData>
    <row r="1" spans="2:11" ht="15.5">
      <c r="C1" s="38"/>
      <c r="D1" s="38"/>
      <c r="E1" s="38"/>
      <c r="F1" s="38"/>
      <c r="G1" s="38"/>
      <c r="H1" s="38"/>
      <c r="I1" s="38"/>
      <c r="J1" s="38"/>
      <c r="K1" s="38"/>
    </row>
    <row r="2" spans="2:11">
      <c r="J2" s="39" t="s">
        <v>659</v>
      </c>
      <c r="K2" s="44" t="s">
        <v>660</v>
      </c>
    </row>
    <row r="3" spans="2:11">
      <c r="J3" s="40" t="s">
        <v>127</v>
      </c>
      <c r="K3" s="45">
        <v>44718</v>
      </c>
    </row>
    <row r="4" spans="2:11">
      <c r="B4" s="861" t="s">
        <v>661</v>
      </c>
      <c r="C4" s="862"/>
      <c r="D4" s="862"/>
      <c r="E4" s="862"/>
      <c r="F4" s="862"/>
      <c r="G4" s="862"/>
      <c r="H4" s="862"/>
      <c r="I4" s="862"/>
      <c r="J4" s="862"/>
      <c r="K4" s="863"/>
    </row>
    <row r="5" spans="2:11">
      <c r="B5" s="864" t="s">
        <v>126</v>
      </c>
      <c r="C5" s="865"/>
      <c r="D5" s="865"/>
      <c r="E5" s="865"/>
      <c r="F5" s="865" t="s">
        <v>662</v>
      </c>
      <c r="G5" s="865"/>
      <c r="H5" s="865"/>
      <c r="I5" s="865"/>
      <c r="J5" s="865"/>
      <c r="K5" s="866"/>
    </row>
    <row r="6" spans="2:11">
      <c r="B6" s="864" t="s">
        <v>663</v>
      </c>
      <c r="C6" s="865"/>
      <c r="D6" s="865"/>
      <c r="E6" s="865"/>
      <c r="F6" s="865" t="s">
        <v>664</v>
      </c>
      <c r="G6" s="865"/>
      <c r="H6" s="865"/>
      <c r="I6" s="865"/>
      <c r="J6" s="865"/>
      <c r="K6" s="866"/>
    </row>
    <row r="7" spans="2:11" ht="15.5">
      <c r="B7" s="864" t="s">
        <v>665</v>
      </c>
      <c r="C7" s="865"/>
      <c r="D7" s="865"/>
      <c r="E7" s="865"/>
      <c r="F7" s="868" t="s">
        <v>666</v>
      </c>
      <c r="G7" s="868"/>
      <c r="H7" s="868"/>
      <c r="I7" s="868"/>
      <c r="J7" s="868"/>
      <c r="K7" s="869"/>
    </row>
    <row r="8" spans="2:11">
      <c r="B8" s="870" t="s">
        <v>667</v>
      </c>
      <c r="C8" s="871"/>
      <c r="D8" s="871"/>
      <c r="E8" s="871"/>
      <c r="F8" s="871"/>
      <c r="G8" s="871"/>
      <c r="H8" s="871"/>
      <c r="I8" s="871"/>
      <c r="J8" s="871"/>
      <c r="K8" s="872"/>
    </row>
    <row r="9" spans="2:11" ht="34.5">
      <c r="B9" s="47" t="s">
        <v>3</v>
      </c>
      <c r="C9" s="41" t="s">
        <v>658</v>
      </c>
      <c r="D9" s="41" t="s">
        <v>60</v>
      </c>
      <c r="E9" s="41" t="s">
        <v>564</v>
      </c>
      <c r="F9" s="41" t="s">
        <v>668</v>
      </c>
      <c r="G9" s="41" t="s">
        <v>669</v>
      </c>
      <c r="H9" s="41" t="s">
        <v>670</v>
      </c>
      <c r="I9" s="41" t="s">
        <v>671</v>
      </c>
      <c r="J9" s="41" t="s">
        <v>672</v>
      </c>
      <c r="K9" s="41" t="s">
        <v>673</v>
      </c>
    </row>
    <row r="10" spans="2:11" ht="18.5">
      <c r="B10" s="48">
        <v>1</v>
      </c>
      <c r="C10" s="877" t="s">
        <v>674</v>
      </c>
      <c r="D10" s="49" t="s">
        <v>164</v>
      </c>
      <c r="E10" s="50" t="s">
        <v>675</v>
      </c>
      <c r="F10" s="50" t="s">
        <v>314</v>
      </c>
      <c r="G10" s="51">
        <v>0.2</v>
      </c>
      <c r="H10" s="51">
        <v>0.2</v>
      </c>
      <c r="I10" s="50">
        <v>298</v>
      </c>
      <c r="J10" s="51">
        <f>0.72*0.2*I10</f>
        <v>42.911999999999999</v>
      </c>
      <c r="K10" s="58">
        <f t="shared" ref="K10" si="0">J10*0.25</f>
        <v>10.728</v>
      </c>
    </row>
    <row r="11" spans="2:11" ht="25">
      <c r="B11" s="48">
        <v>2</v>
      </c>
      <c r="C11" s="878"/>
      <c r="D11" s="52" t="s">
        <v>166</v>
      </c>
      <c r="E11" s="53" t="s">
        <v>167</v>
      </c>
      <c r="F11" s="53" t="s">
        <v>168</v>
      </c>
      <c r="G11" s="54">
        <v>0.4</v>
      </c>
      <c r="H11" s="54">
        <v>0.4</v>
      </c>
      <c r="I11" s="50">
        <v>298</v>
      </c>
      <c r="J11" s="59">
        <f>10.8*0.4*I11</f>
        <v>1287.3600000000001</v>
      </c>
      <c r="K11" s="60">
        <f>J11*0.25</f>
        <v>321.84000000000003</v>
      </c>
    </row>
    <row r="12" spans="2:11" ht="25">
      <c r="B12" s="48">
        <v>3</v>
      </c>
      <c r="C12" s="878"/>
      <c r="D12" s="52" t="s">
        <v>166</v>
      </c>
      <c r="E12" s="53" t="s">
        <v>220</v>
      </c>
      <c r="F12" s="53" t="s">
        <v>169</v>
      </c>
      <c r="G12" s="54">
        <v>0.4</v>
      </c>
      <c r="H12" s="54">
        <v>0.4</v>
      </c>
      <c r="I12" s="50">
        <v>298</v>
      </c>
      <c r="J12" s="59">
        <f>1.8*0.4*I12</f>
        <v>214.56000000000003</v>
      </c>
      <c r="K12" s="60">
        <f t="shared" ref="K12" si="1">J12*0.25</f>
        <v>53.640000000000008</v>
      </c>
    </row>
    <row r="13" spans="2:11" ht="18.5">
      <c r="B13" s="48">
        <v>4</v>
      </c>
      <c r="C13" s="878"/>
      <c r="D13" s="52" t="s">
        <v>164</v>
      </c>
      <c r="E13" s="53" t="s">
        <v>675</v>
      </c>
      <c r="F13" s="50" t="s">
        <v>314</v>
      </c>
      <c r="G13" s="51">
        <v>0.2</v>
      </c>
      <c r="H13" s="51">
        <v>0.2</v>
      </c>
      <c r="I13" s="50">
        <v>298</v>
      </c>
      <c r="J13" s="51">
        <f>0.72*0.2*I13</f>
        <v>42.911999999999999</v>
      </c>
      <c r="K13" s="60">
        <f>J13*0.25</f>
        <v>10.728</v>
      </c>
    </row>
    <row r="14" spans="2:11" ht="18.5">
      <c r="B14" s="48">
        <v>5</v>
      </c>
      <c r="C14" s="878"/>
      <c r="D14" s="52" t="s">
        <v>164</v>
      </c>
      <c r="E14" s="53" t="s">
        <v>675</v>
      </c>
      <c r="F14" s="50" t="s">
        <v>537</v>
      </c>
      <c r="G14" s="51">
        <v>0.2</v>
      </c>
      <c r="H14" s="51">
        <v>0.2</v>
      </c>
      <c r="I14" s="50">
        <v>298</v>
      </c>
      <c r="J14" s="51">
        <f>0.84*0.2*I14</f>
        <v>50.064</v>
      </c>
      <c r="K14" s="60">
        <f>J14*0.25</f>
        <v>12.516</v>
      </c>
    </row>
    <row r="15" spans="2:11" ht="18.5">
      <c r="B15" s="48">
        <v>6</v>
      </c>
      <c r="C15" s="878"/>
      <c r="D15" s="52" t="s">
        <v>164</v>
      </c>
      <c r="E15" s="53" t="s">
        <v>675</v>
      </c>
      <c r="F15" s="50" t="s">
        <v>537</v>
      </c>
      <c r="G15" s="51">
        <v>0.2</v>
      </c>
      <c r="H15" s="51">
        <v>0.2</v>
      </c>
      <c r="I15" s="50">
        <v>298</v>
      </c>
      <c r="J15" s="51">
        <f>0.84*0.2*I15</f>
        <v>50.064</v>
      </c>
      <c r="K15" s="60">
        <f t="shared" ref="K15" si="2">J15*0.25</f>
        <v>12.516</v>
      </c>
    </row>
    <row r="16" spans="2:11" ht="18.5">
      <c r="B16" s="48">
        <v>7</v>
      </c>
      <c r="C16" s="878"/>
      <c r="D16" s="52" t="s">
        <v>164</v>
      </c>
      <c r="E16" s="53" t="s">
        <v>675</v>
      </c>
      <c r="F16" s="50" t="s">
        <v>537</v>
      </c>
      <c r="G16" s="51">
        <v>0.2</v>
      </c>
      <c r="H16" s="51">
        <v>0.2</v>
      </c>
      <c r="I16" s="50">
        <v>298</v>
      </c>
      <c r="J16" s="51">
        <f t="shared" ref="J16" si="3">0.84*0.2*I16</f>
        <v>50.064</v>
      </c>
      <c r="K16" s="60">
        <f t="shared" ref="K16:K34" si="4">J16*0.25</f>
        <v>12.516</v>
      </c>
    </row>
    <row r="17" spans="2:11" ht="18.5">
      <c r="B17" s="48">
        <v>8</v>
      </c>
      <c r="C17" s="878"/>
      <c r="D17" s="52" t="s">
        <v>164</v>
      </c>
      <c r="E17" s="53" t="s">
        <v>675</v>
      </c>
      <c r="F17" s="50" t="s">
        <v>537</v>
      </c>
      <c r="G17" s="51">
        <v>0.2</v>
      </c>
      <c r="H17" s="51">
        <v>0.2</v>
      </c>
      <c r="I17" s="50">
        <v>298</v>
      </c>
      <c r="J17" s="51">
        <f t="shared" ref="J17:J23" si="5">0.84*0.2*I17</f>
        <v>50.064</v>
      </c>
      <c r="K17" s="60">
        <f t="shared" si="4"/>
        <v>12.516</v>
      </c>
    </row>
    <row r="18" spans="2:11" ht="18.5">
      <c r="B18" s="48">
        <v>9</v>
      </c>
      <c r="C18" s="878"/>
      <c r="D18" s="52" t="s">
        <v>164</v>
      </c>
      <c r="E18" s="53" t="s">
        <v>675</v>
      </c>
      <c r="F18" s="50" t="s">
        <v>537</v>
      </c>
      <c r="G18" s="51">
        <v>0.2</v>
      </c>
      <c r="H18" s="51">
        <v>0.2</v>
      </c>
      <c r="I18" s="50">
        <v>298</v>
      </c>
      <c r="J18" s="51">
        <f t="shared" si="5"/>
        <v>50.064</v>
      </c>
      <c r="K18" s="60">
        <f t="shared" si="4"/>
        <v>12.516</v>
      </c>
    </row>
    <row r="19" spans="2:11" ht="18.5">
      <c r="B19" s="48">
        <v>10</v>
      </c>
      <c r="C19" s="878"/>
      <c r="D19" s="52" t="s">
        <v>164</v>
      </c>
      <c r="E19" s="53" t="s">
        <v>675</v>
      </c>
      <c r="F19" s="50" t="s">
        <v>537</v>
      </c>
      <c r="G19" s="51">
        <v>0.2</v>
      </c>
      <c r="H19" s="51">
        <v>0.2</v>
      </c>
      <c r="I19" s="50">
        <v>298</v>
      </c>
      <c r="J19" s="51">
        <f t="shared" si="5"/>
        <v>50.064</v>
      </c>
      <c r="K19" s="60">
        <f t="shared" si="4"/>
        <v>12.516</v>
      </c>
    </row>
    <row r="20" spans="2:11" ht="18.5">
      <c r="B20" s="48">
        <v>11</v>
      </c>
      <c r="C20" s="878"/>
      <c r="D20" s="52" t="s">
        <v>164</v>
      </c>
      <c r="E20" s="53" t="s">
        <v>675</v>
      </c>
      <c r="F20" s="50" t="s">
        <v>537</v>
      </c>
      <c r="G20" s="51">
        <v>0.2</v>
      </c>
      <c r="H20" s="51">
        <v>0.2</v>
      </c>
      <c r="I20" s="50">
        <v>298</v>
      </c>
      <c r="J20" s="51">
        <f t="shared" si="5"/>
        <v>50.064</v>
      </c>
      <c r="K20" s="60">
        <f t="shared" si="4"/>
        <v>12.516</v>
      </c>
    </row>
    <row r="21" spans="2:11" ht="18.5">
      <c r="B21" s="48">
        <v>12</v>
      </c>
      <c r="C21" s="878"/>
      <c r="D21" s="52" t="s">
        <v>164</v>
      </c>
      <c r="E21" s="53" t="s">
        <v>675</v>
      </c>
      <c r="F21" s="50" t="s">
        <v>537</v>
      </c>
      <c r="G21" s="51">
        <v>0.2</v>
      </c>
      <c r="H21" s="51">
        <v>0.2</v>
      </c>
      <c r="I21" s="50">
        <v>298</v>
      </c>
      <c r="J21" s="51">
        <f t="shared" si="5"/>
        <v>50.064</v>
      </c>
      <c r="K21" s="60">
        <f t="shared" si="4"/>
        <v>12.516</v>
      </c>
    </row>
    <row r="22" spans="2:11" ht="18.5">
      <c r="B22" s="48">
        <v>13</v>
      </c>
      <c r="C22" s="878"/>
      <c r="D22" s="52" t="s">
        <v>164</v>
      </c>
      <c r="E22" s="53" t="s">
        <v>675</v>
      </c>
      <c r="F22" s="50" t="s">
        <v>537</v>
      </c>
      <c r="G22" s="51">
        <v>0.2</v>
      </c>
      <c r="H22" s="51">
        <v>0.2</v>
      </c>
      <c r="I22" s="50">
        <v>298</v>
      </c>
      <c r="J22" s="51">
        <f t="shared" si="5"/>
        <v>50.064</v>
      </c>
      <c r="K22" s="60">
        <f t="shared" si="4"/>
        <v>12.516</v>
      </c>
    </row>
    <row r="23" spans="2:11" ht="18.5">
      <c r="B23" s="48">
        <v>14</v>
      </c>
      <c r="C23" s="878"/>
      <c r="D23" s="52" t="s">
        <v>164</v>
      </c>
      <c r="E23" s="53" t="s">
        <v>675</v>
      </c>
      <c r="F23" s="50" t="s">
        <v>537</v>
      </c>
      <c r="G23" s="51">
        <v>0.2</v>
      </c>
      <c r="H23" s="51">
        <v>0.2</v>
      </c>
      <c r="I23" s="50">
        <v>298</v>
      </c>
      <c r="J23" s="51">
        <f t="shared" si="5"/>
        <v>50.064</v>
      </c>
      <c r="K23" s="60">
        <f t="shared" si="4"/>
        <v>12.516</v>
      </c>
    </row>
    <row r="24" spans="2:11" ht="18.5">
      <c r="B24" s="48">
        <v>15</v>
      </c>
      <c r="C24" s="878"/>
      <c r="D24" s="52" t="s">
        <v>101</v>
      </c>
      <c r="E24" s="53" t="s">
        <v>675</v>
      </c>
      <c r="F24" s="50" t="s">
        <v>537</v>
      </c>
      <c r="G24" s="51">
        <v>0.4</v>
      </c>
      <c r="H24" s="51">
        <v>0.4</v>
      </c>
      <c r="I24" s="50">
        <v>298</v>
      </c>
      <c r="J24" s="51">
        <f>0.84*0.4*I24</f>
        <v>100.128</v>
      </c>
      <c r="K24" s="60">
        <f t="shared" si="4"/>
        <v>25.032</v>
      </c>
    </row>
    <row r="25" spans="2:11" ht="18.5">
      <c r="B25" s="48">
        <v>16</v>
      </c>
      <c r="C25" s="878"/>
      <c r="D25" s="52" t="s">
        <v>101</v>
      </c>
      <c r="E25" s="53" t="s">
        <v>675</v>
      </c>
      <c r="F25" s="50" t="s">
        <v>537</v>
      </c>
      <c r="G25" s="51">
        <v>0.4</v>
      </c>
      <c r="H25" s="51">
        <v>0.4</v>
      </c>
      <c r="I25" s="50">
        <v>298</v>
      </c>
      <c r="J25" s="51">
        <f>0.84*0.4*I25</f>
        <v>100.128</v>
      </c>
      <c r="K25" s="60">
        <f t="shared" si="4"/>
        <v>25.032</v>
      </c>
    </row>
    <row r="26" spans="2:11" ht="18.5">
      <c r="B26" s="48">
        <v>17</v>
      </c>
      <c r="C26" s="878"/>
      <c r="D26" s="52" t="s">
        <v>101</v>
      </c>
      <c r="E26" s="53" t="s">
        <v>675</v>
      </c>
      <c r="F26" s="50" t="s">
        <v>537</v>
      </c>
      <c r="G26" s="51">
        <v>0.4</v>
      </c>
      <c r="H26" s="51">
        <v>0.4</v>
      </c>
      <c r="I26" s="50">
        <v>298</v>
      </c>
      <c r="J26" s="51">
        <f t="shared" ref="J26" si="6">0.84*0.4*I26</f>
        <v>100.128</v>
      </c>
      <c r="K26" s="60">
        <f t="shared" si="4"/>
        <v>25.032</v>
      </c>
    </row>
    <row r="27" spans="2:11" ht="25">
      <c r="B27" s="48">
        <v>18</v>
      </c>
      <c r="C27" s="878"/>
      <c r="D27" s="52" t="s">
        <v>166</v>
      </c>
      <c r="E27" s="53" t="s">
        <v>675</v>
      </c>
      <c r="F27" s="50" t="s">
        <v>537</v>
      </c>
      <c r="G27" s="51">
        <v>0.4</v>
      </c>
      <c r="H27" s="51">
        <v>0.4</v>
      </c>
      <c r="I27" s="50">
        <v>298</v>
      </c>
      <c r="J27" s="51">
        <f>0.84*0.4*I27</f>
        <v>100.128</v>
      </c>
      <c r="K27" s="60">
        <f t="shared" si="4"/>
        <v>25.032</v>
      </c>
    </row>
    <row r="28" spans="2:11" ht="18.5">
      <c r="B28" s="48">
        <v>19</v>
      </c>
      <c r="C28" s="878"/>
      <c r="D28" s="52" t="s">
        <v>164</v>
      </c>
      <c r="E28" s="53" t="s">
        <v>675</v>
      </c>
      <c r="F28" s="50" t="s">
        <v>537</v>
      </c>
      <c r="G28" s="51">
        <v>0.2</v>
      </c>
      <c r="H28" s="51">
        <v>0.2</v>
      </c>
      <c r="I28" s="50">
        <v>298</v>
      </c>
      <c r="J28" s="51">
        <f>0.84*0.2*I28</f>
        <v>50.064</v>
      </c>
      <c r="K28" s="60">
        <f t="shared" si="4"/>
        <v>12.516</v>
      </c>
    </row>
    <row r="29" spans="2:11" ht="18.5">
      <c r="B29" s="48">
        <v>20</v>
      </c>
      <c r="C29" s="878"/>
      <c r="D29" s="52" t="s">
        <v>164</v>
      </c>
      <c r="E29" s="53" t="s">
        <v>675</v>
      </c>
      <c r="F29" s="50" t="s">
        <v>537</v>
      </c>
      <c r="G29" s="51">
        <v>0.2</v>
      </c>
      <c r="H29" s="51">
        <v>0.2</v>
      </c>
      <c r="I29" s="50">
        <v>298</v>
      </c>
      <c r="J29" s="51">
        <f>0.84*0.2*I29</f>
        <v>50.064</v>
      </c>
      <c r="K29" s="60">
        <f t="shared" si="4"/>
        <v>12.516</v>
      </c>
    </row>
    <row r="30" spans="2:11" ht="18.5">
      <c r="B30" s="48">
        <v>21</v>
      </c>
      <c r="C30" s="878"/>
      <c r="D30" s="52" t="s">
        <v>164</v>
      </c>
      <c r="E30" s="53" t="s">
        <v>675</v>
      </c>
      <c r="F30" s="50" t="s">
        <v>537</v>
      </c>
      <c r="G30" s="51">
        <v>0.2</v>
      </c>
      <c r="H30" s="51">
        <v>0.2</v>
      </c>
      <c r="I30" s="50">
        <v>298</v>
      </c>
      <c r="J30" s="51">
        <f>0.84*0.2*I30</f>
        <v>50.064</v>
      </c>
      <c r="K30" s="60">
        <f t="shared" si="4"/>
        <v>12.516</v>
      </c>
    </row>
    <row r="31" spans="2:11" ht="18.5">
      <c r="B31" s="48">
        <v>22</v>
      </c>
      <c r="C31" s="878"/>
      <c r="D31" s="52" t="s">
        <v>103</v>
      </c>
      <c r="E31" s="53" t="s">
        <v>675</v>
      </c>
      <c r="F31" s="50" t="s">
        <v>537</v>
      </c>
      <c r="G31" s="51">
        <v>0.3</v>
      </c>
      <c r="H31" s="51">
        <v>0.3</v>
      </c>
      <c r="I31" s="50">
        <v>298</v>
      </c>
      <c r="J31" s="51">
        <f>0.84*0.3*I31</f>
        <v>75.096000000000004</v>
      </c>
      <c r="K31" s="60">
        <f t="shared" si="4"/>
        <v>18.774000000000001</v>
      </c>
    </row>
    <row r="32" spans="2:11" ht="25">
      <c r="B32" s="48">
        <v>23</v>
      </c>
      <c r="C32" s="878"/>
      <c r="D32" s="52" t="s">
        <v>170</v>
      </c>
      <c r="E32" s="53" t="s">
        <v>171</v>
      </c>
      <c r="F32" s="53" t="s">
        <v>172</v>
      </c>
      <c r="G32" s="54">
        <v>0.05</v>
      </c>
      <c r="H32" s="54">
        <v>0.05</v>
      </c>
      <c r="I32" s="53" t="s">
        <v>323</v>
      </c>
      <c r="J32" s="59">
        <f>3500*0.05</f>
        <v>175</v>
      </c>
      <c r="K32" s="60">
        <f t="shared" si="4"/>
        <v>43.75</v>
      </c>
    </row>
    <row r="33" spans="2:11" ht="25">
      <c r="B33" s="48">
        <v>24</v>
      </c>
      <c r="C33" s="878"/>
      <c r="D33" s="52" t="s">
        <v>170</v>
      </c>
      <c r="E33" s="53" t="s">
        <v>676</v>
      </c>
      <c r="F33" s="53" t="s">
        <v>677</v>
      </c>
      <c r="G33" s="54">
        <v>0.05</v>
      </c>
      <c r="H33" s="54">
        <v>0.05</v>
      </c>
      <c r="I33" s="53">
        <v>75</v>
      </c>
      <c r="J33" s="59">
        <f>250*0.05*75</f>
        <v>937.5</v>
      </c>
      <c r="K33" s="60">
        <f t="shared" si="4"/>
        <v>234.375</v>
      </c>
    </row>
    <row r="34" spans="2:11" ht="25">
      <c r="B34" s="48">
        <v>25</v>
      </c>
      <c r="C34" s="879"/>
      <c r="D34" s="55" t="str">
        <f>D32</f>
        <v>Municipio Ermera</v>
      </c>
      <c r="E34" s="56" t="s">
        <v>174</v>
      </c>
      <c r="F34" s="56" t="s">
        <v>678</v>
      </c>
      <c r="G34" s="57">
        <v>40</v>
      </c>
      <c r="H34" s="57">
        <v>40</v>
      </c>
      <c r="I34" s="56">
        <v>12</v>
      </c>
      <c r="J34" s="61">
        <f>40*I34</f>
        <v>480</v>
      </c>
      <c r="K34" s="62">
        <f t="shared" si="4"/>
        <v>120</v>
      </c>
    </row>
    <row r="35" spans="2:11">
      <c r="B35" s="873" t="s">
        <v>679</v>
      </c>
      <c r="C35" s="873"/>
      <c r="D35" s="873"/>
      <c r="E35" s="873"/>
      <c r="F35" s="873"/>
      <c r="G35" s="873"/>
      <c r="H35" s="873"/>
      <c r="I35" s="873"/>
      <c r="J35" s="873"/>
      <c r="K35" s="63">
        <f>SUM(K10:K34)</f>
        <v>1076.6710000000003</v>
      </c>
    </row>
    <row r="36" spans="2:11">
      <c r="B36" s="874"/>
      <c r="C36" s="874"/>
      <c r="D36" s="874"/>
      <c r="E36" s="874"/>
      <c r="F36" s="874"/>
      <c r="G36" s="874"/>
      <c r="H36" s="874"/>
      <c r="I36" s="874"/>
      <c r="J36" s="874"/>
      <c r="K36" s="874"/>
    </row>
    <row r="37" spans="2:11">
      <c r="B37" s="883" t="s">
        <v>680</v>
      </c>
      <c r="C37" s="883"/>
      <c r="D37" s="883"/>
      <c r="E37" s="883"/>
      <c r="F37" s="883"/>
      <c r="G37" s="883"/>
      <c r="H37" s="883"/>
      <c r="I37" s="883"/>
      <c r="J37" s="883"/>
      <c r="K37" s="883"/>
    </row>
    <row r="38" spans="2:11">
      <c r="B38" s="867" t="s">
        <v>681</v>
      </c>
      <c r="C38" s="867"/>
      <c r="D38" s="867"/>
      <c r="E38" s="867"/>
      <c r="F38" s="867" t="s">
        <v>682</v>
      </c>
      <c r="G38" s="867"/>
      <c r="H38" s="867"/>
      <c r="I38" s="867"/>
      <c r="J38" s="867"/>
      <c r="K38" s="867"/>
    </row>
    <row r="39" spans="2:11">
      <c r="B39" s="867" t="s">
        <v>683</v>
      </c>
      <c r="C39" s="867"/>
      <c r="D39" s="867"/>
      <c r="E39" s="867"/>
      <c r="F39" s="867" t="s">
        <v>684</v>
      </c>
      <c r="G39" s="867"/>
      <c r="H39" s="867"/>
      <c r="I39" s="867"/>
      <c r="J39" s="867"/>
      <c r="K39" s="867"/>
    </row>
    <row r="40" spans="2:11">
      <c r="B40" s="867" t="s">
        <v>685</v>
      </c>
      <c r="C40" s="867"/>
      <c r="D40" s="867"/>
      <c r="E40" s="867"/>
      <c r="F40" s="867" t="s">
        <v>686</v>
      </c>
      <c r="G40" s="867"/>
      <c r="H40" s="867"/>
      <c r="I40" s="867"/>
      <c r="J40" s="867"/>
      <c r="K40" s="867"/>
    </row>
    <row r="41" spans="2:11">
      <c r="B41" s="867" t="s">
        <v>687</v>
      </c>
      <c r="C41" s="867"/>
      <c r="D41" s="867"/>
      <c r="E41" s="867"/>
      <c r="F41" s="867" t="s">
        <v>688</v>
      </c>
      <c r="G41" s="867"/>
      <c r="H41" s="867"/>
      <c r="I41" s="867"/>
      <c r="J41" s="867"/>
      <c r="K41" s="867"/>
    </row>
    <row r="43" spans="2:11">
      <c r="C43" s="882" t="s">
        <v>200</v>
      </c>
      <c r="D43" s="882"/>
      <c r="E43" s="882"/>
      <c r="I43" s="882" t="s">
        <v>201</v>
      </c>
      <c r="J43" s="882"/>
      <c r="K43" s="882"/>
    </row>
    <row r="44" spans="2:11">
      <c r="C44" s="42"/>
      <c r="D44" s="42"/>
      <c r="E44" s="42"/>
    </row>
    <row r="45" spans="2:11">
      <c r="C45" s="42"/>
      <c r="D45" s="42"/>
      <c r="E45" s="42"/>
    </row>
    <row r="46" spans="2:11">
      <c r="C46" s="43"/>
    </row>
    <row r="47" spans="2:11">
      <c r="C47" s="880" t="s">
        <v>203</v>
      </c>
      <c r="D47" s="880"/>
      <c r="E47" s="880"/>
      <c r="I47" s="875" t="s">
        <v>689</v>
      </c>
      <c r="J47" s="875"/>
      <c r="K47" s="875"/>
    </row>
    <row r="48" spans="2:11">
      <c r="C48" s="881" t="s">
        <v>690</v>
      </c>
      <c r="D48" s="881"/>
      <c r="E48" s="881"/>
      <c r="F48" s="881"/>
      <c r="H48" s="876" t="s">
        <v>691</v>
      </c>
      <c r="I48" s="876"/>
      <c r="J48" s="876"/>
      <c r="K48" s="876"/>
    </row>
    <row r="50" spans="2:11">
      <c r="B50" s="875" t="s">
        <v>273</v>
      </c>
      <c r="C50" s="875"/>
      <c r="D50" s="875"/>
      <c r="E50" s="875"/>
      <c r="F50" s="875"/>
      <c r="G50" s="875"/>
      <c r="H50" s="875"/>
      <c r="I50" s="875"/>
      <c r="J50" s="875"/>
      <c r="K50" s="875"/>
    </row>
    <row r="51" spans="2:11">
      <c r="J51" s="64"/>
    </row>
    <row r="54" spans="2:11">
      <c r="B54" s="875" t="s">
        <v>692</v>
      </c>
      <c r="C54" s="875"/>
      <c r="D54" s="875"/>
      <c r="E54" s="875"/>
      <c r="F54" s="875"/>
      <c r="G54" s="875"/>
      <c r="H54" s="875"/>
      <c r="I54" s="875"/>
      <c r="J54" s="875"/>
      <c r="K54" s="875"/>
    </row>
    <row r="55" spans="2:11">
      <c r="B55" s="876" t="s">
        <v>693</v>
      </c>
      <c r="C55" s="876"/>
      <c r="D55" s="876"/>
      <c r="E55" s="876"/>
      <c r="F55" s="876"/>
      <c r="G55" s="876"/>
      <c r="H55" s="876"/>
      <c r="I55" s="876"/>
      <c r="J55" s="876"/>
      <c r="K55" s="876"/>
    </row>
  </sheetData>
  <mergeCells count="29">
    <mergeCell ref="B54:K54"/>
    <mergeCell ref="B55:K55"/>
    <mergeCell ref="C10:C34"/>
    <mergeCell ref="C47:E47"/>
    <mergeCell ref="I47:K47"/>
    <mergeCell ref="C48:F48"/>
    <mergeCell ref="H48:K48"/>
    <mergeCell ref="B50:K50"/>
    <mergeCell ref="B40:E40"/>
    <mergeCell ref="F40:K40"/>
    <mergeCell ref="B41:E41"/>
    <mergeCell ref="F41:K41"/>
    <mergeCell ref="C43:E43"/>
    <mergeCell ref="I43:K43"/>
    <mergeCell ref="B37:K37"/>
    <mergeCell ref="B38:E38"/>
    <mergeCell ref="F38:K38"/>
    <mergeCell ref="B39:E39"/>
    <mergeCell ref="F39:K39"/>
    <mergeCell ref="B7:E7"/>
    <mergeCell ref="F7:K7"/>
    <mergeCell ref="B8:K8"/>
    <mergeCell ref="B35:J35"/>
    <mergeCell ref="B36:K36"/>
    <mergeCell ref="B4:K4"/>
    <mergeCell ref="B5:E5"/>
    <mergeCell ref="F5:K5"/>
    <mergeCell ref="B6:E6"/>
    <mergeCell ref="F6:K6"/>
  </mergeCells>
  <pageMargins left="0.69930555555555596" right="0.69930555555555596" top="0.75" bottom="0.75" header="0.3" footer="0.3"/>
  <pageSetup paperSize="9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6"/>
  <sheetViews>
    <sheetView view="pageBreakPreview" zoomScale="136" zoomScaleNormal="100" zoomScaleSheetLayoutView="136" workbookViewId="0">
      <selection activeCell="E10" sqref="E10"/>
    </sheetView>
  </sheetViews>
  <sheetFormatPr defaultColWidth="9" defaultRowHeight="14.5"/>
  <sheetData>
    <row r="1" spans="1:9" ht="15.5">
      <c r="A1" s="888" t="s">
        <v>698</v>
      </c>
      <c r="B1" s="888"/>
      <c r="C1" s="888"/>
      <c r="D1" s="888"/>
      <c r="E1" s="888"/>
      <c r="F1" s="888"/>
      <c r="G1" s="888"/>
      <c r="H1" s="888"/>
      <c r="I1" s="888"/>
    </row>
    <row r="2" spans="1:9" ht="15.5">
      <c r="A2" s="889" t="s">
        <v>694</v>
      </c>
      <c r="B2" s="889"/>
      <c r="C2" s="889"/>
      <c r="D2" s="889"/>
      <c r="E2" s="889"/>
      <c r="F2" s="889"/>
      <c r="G2" s="889"/>
      <c r="H2" s="889"/>
      <c r="I2" s="889"/>
    </row>
    <row r="3" spans="1:9" ht="15.5">
      <c r="A3" s="890" t="s">
        <v>695</v>
      </c>
      <c r="B3" s="890"/>
      <c r="C3" s="890"/>
      <c r="D3" s="885" t="s">
        <v>682</v>
      </c>
      <c r="E3" s="885"/>
      <c r="F3" s="885"/>
      <c r="G3" s="885"/>
      <c r="H3" s="885"/>
      <c r="I3" s="885"/>
    </row>
    <row r="4" spans="1:9" ht="15.5">
      <c r="A4" s="889" t="s">
        <v>683</v>
      </c>
      <c r="B4" s="889"/>
      <c r="C4" s="889"/>
      <c r="D4" s="885" t="s">
        <v>684</v>
      </c>
      <c r="E4" s="885"/>
      <c r="F4" s="885"/>
      <c r="G4" s="885"/>
      <c r="H4" s="885"/>
      <c r="I4" s="885"/>
    </row>
    <row r="5" spans="1:9" ht="18.75" customHeight="1">
      <c r="A5" s="884" t="s">
        <v>696</v>
      </c>
      <c r="B5" s="884"/>
      <c r="C5" s="884"/>
      <c r="D5" s="885" t="s">
        <v>697</v>
      </c>
      <c r="E5" s="885"/>
      <c r="F5" s="885"/>
      <c r="G5" s="885"/>
      <c r="H5" s="885"/>
      <c r="I5" s="885"/>
    </row>
    <row r="6" spans="1:9" ht="15.5">
      <c r="A6" s="886" t="s">
        <v>687</v>
      </c>
      <c r="B6" s="886"/>
      <c r="C6" s="886"/>
      <c r="D6" s="887" t="s">
        <v>688</v>
      </c>
      <c r="E6" s="887"/>
      <c r="F6" s="887"/>
      <c r="G6" s="887"/>
      <c r="H6" s="887"/>
      <c r="I6" s="887"/>
    </row>
  </sheetData>
  <mergeCells count="10">
    <mergeCell ref="A5:C5"/>
    <mergeCell ref="D5:I5"/>
    <mergeCell ref="A6:C6"/>
    <mergeCell ref="D6:I6"/>
    <mergeCell ref="A1:I1"/>
    <mergeCell ref="A2:I2"/>
    <mergeCell ref="A3:C3"/>
    <mergeCell ref="D3:I3"/>
    <mergeCell ref="A4:C4"/>
    <mergeCell ref="D4:I4"/>
  </mergeCells>
  <printOptions horizontalCentered="1"/>
  <pageMargins left="0.69930555555555596" right="0.69930555555555596" top="0.75" bottom="0.75" header="0.3" footer="0.3"/>
  <pageSetup scale="14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Y23"/>
  <sheetViews>
    <sheetView view="pageBreakPreview" zoomScale="98" zoomScaleNormal="100" zoomScaleSheetLayoutView="98" workbookViewId="0">
      <selection activeCell="K17" sqref="K17"/>
    </sheetView>
  </sheetViews>
  <sheetFormatPr defaultColWidth="9" defaultRowHeight="14.5"/>
  <cols>
    <col min="1" max="1" width="12.7265625" customWidth="1"/>
    <col min="2" max="2" width="11.54296875" customWidth="1"/>
    <col min="3" max="3" width="12.453125" customWidth="1"/>
    <col min="4" max="4" width="11.26953125" customWidth="1"/>
    <col min="5" max="5" width="12.26953125" customWidth="1"/>
    <col min="6" max="6" width="11.26953125" customWidth="1"/>
    <col min="7" max="7" width="12.26953125" customWidth="1"/>
    <col min="8" max="8" width="11.1796875" customWidth="1"/>
    <col min="9" max="9" width="18" customWidth="1"/>
    <col min="10" max="10" width="11.1796875" customWidth="1"/>
    <col min="11" max="11" width="14.81640625" customWidth="1"/>
    <col min="12" max="12" width="10.7265625" customWidth="1"/>
    <col min="13" max="13" width="14.81640625" customWidth="1"/>
    <col min="14" max="14" width="12" customWidth="1"/>
    <col min="15" max="15" width="16" customWidth="1"/>
    <col min="16" max="16" width="12" customWidth="1"/>
    <col min="17" max="17" width="15.453125" customWidth="1"/>
    <col min="18" max="18" width="12" customWidth="1"/>
    <col min="19" max="19" width="15.7265625" customWidth="1"/>
    <col min="20" max="20" width="10.26953125" customWidth="1"/>
    <col min="21" max="21" width="13.81640625" customWidth="1"/>
    <col min="24" max="24" width="16.453125" customWidth="1"/>
  </cols>
  <sheetData>
    <row r="1" spans="1:24" ht="97.5" customHeight="1"/>
    <row r="2" spans="1:24" ht="16.5" customHeight="1">
      <c r="A2" s="891" t="s">
        <v>699</v>
      </c>
      <c r="B2" s="891"/>
      <c r="C2" s="891"/>
      <c r="D2" s="891"/>
      <c r="E2" s="891"/>
      <c r="F2" s="891"/>
      <c r="G2" s="891"/>
      <c r="H2" s="891"/>
      <c r="I2" s="891"/>
      <c r="J2" s="891" t="s">
        <v>699</v>
      </c>
      <c r="K2" s="891"/>
      <c r="L2" s="891"/>
      <c r="M2" s="891"/>
      <c r="N2" s="891"/>
      <c r="O2" s="891"/>
      <c r="P2" s="891"/>
      <c r="Q2" s="891"/>
      <c r="R2" s="891"/>
      <c r="S2" s="891"/>
      <c r="T2" s="891"/>
      <c r="U2" s="891"/>
      <c r="V2" s="34"/>
    </row>
    <row r="3" spans="1:24" ht="20.25" customHeight="1">
      <c r="A3" s="11" t="s">
        <v>617</v>
      </c>
      <c r="B3" s="892">
        <v>2019</v>
      </c>
      <c r="C3" s="892"/>
      <c r="D3" s="835">
        <v>2020</v>
      </c>
      <c r="E3" s="835"/>
      <c r="F3" s="835">
        <v>2021</v>
      </c>
      <c r="G3" s="835"/>
      <c r="H3" s="835">
        <v>2022</v>
      </c>
      <c r="I3" s="835"/>
      <c r="J3" s="835">
        <v>2023</v>
      </c>
      <c r="K3" s="835"/>
      <c r="L3" s="835">
        <v>2024</v>
      </c>
      <c r="M3" s="835"/>
      <c r="N3" s="835">
        <v>2025</v>
      </c>
      <c r="O3" s="835"/>
      <c r="P3" s="835">
        <v>2026</v>
      </c>
      <c r="Q3" s="835"/>
      <c r="R3" s="835">
        <v>2027</v>
      </c>
      <c r="S3" s="835"/>
      <c r="T3" s="835">
        <v>2028</v>
      </c>
      <c r="U3" s="835"/>
      <c r="V3" s="836" t="s">
        <v>2</v>
      </c>
    </row>
    <row r="4" spans="1:24" ht="18.5">
      <c r="A4" s="898" t="s">
        <v>618</v>
      </c>
      <c r="B4" s="12" t="s">
        <v>619</v>
      </c>
      <c r="C4" s="13" t="s">
        <v>620</v>
      </c>
      <c r="D4" s="14" t="s">
        <v>619</v>
      </c>
      <c r="E4" s="14" t="s">
        <v>620</v>
      </c>
      <c r="F4" s="14" t="s">
        <v>619</v>
      </c>
      <c r="G4" s="14" t="s">
        <v>620</v>
      </c>
      <c r="H4" s="14" t="s">
        <v>619</v>
      </c>
      <c r="I4" s="14" t="s">
        <v>620</v>
      </c>
      <c r="J4" s="14" t="s">
        <v>619</v>
      </c>
      <c r="K4" s="14" t="s">
        <v>620</v>
      </c>
      <c r="L4" s="14" t="s">
        <v>619</v>
      </c>
      <c r="M4" s="14" t="s">
        <v>620</v>
      </c>
      <c r="N4" s="14" t="s">
        <v>619</v>
      </c>
      <c r="O4" s="14" t="s">
        <v>620</v>
      </c>
      <c r="P4" s="14" t="s">
        <v>619</v>
      </c>
      <c r="Q4" s="14" t="s">
        <v>620</v>
      </c>
      <c r="R4" s="14" t="s">
        <v>619</v>
      </c>
      <c r="S4" s="14" t="s">
        <v>620</v>
      </c>
      <c r="T4" s="14" t="s">
        <v>619</v>
      </c>
      <c r="U4" s="14" t="s">
        <v>620</v>
      </c>
      <c r="V4" s="837"/>
    </row>
    <row r="5" spans="1:24" ht="15.5">
      <c r="A5" s="898"/>
      <c r="B5" s="15" t="s">
        <v>621</v>
      </c>
      <c r="C5" s="16"/>
      <c r="D5" s="17" t="s">
        <v>621</v>
      </c>
      <c r="E5" s="16">
        <v>98.5</v>
      </c>
      <c r="F5" s="17" t="s">
        <v>621</v>
      </c>
      <c r="G5" s="16">
        <v>0</v>
      </c>
      <c r="H5" s="17" t="s">
        <v>621</v>
      </c>
      <c r="I5" s="18">
        <v>181.26</v>
      </c>
      <c r="J5" s="17" t="s">
        <v>621</v>
      </c>
      <c r="K5" s="16">
        <v>116.26</v>
      </c>
      <c r="L5" s="17" t="s">
        <v>621</v>
      </c>
      <c r="M5" s="16">
        <v>98.5</v>
      </c>
      <c r="N5" s="17" t="s">
        <v>621</v>
      </c>
      <c r="O5" s="16">
        <v>98.5</v>
      </c>
      <c r="P5" s="17" t="s">
        <v>621</v>
      </c>
      <c r="Q5" s="16">
        <v>98.5</v>
      </c>
      <c r="R5" s="17" t="s">
        <v>621</v>
      </c>
      <c r="S5" s="16">
        <v>98.5</v>
      </c>
      <c r="T5" s="17" t="s">
        <v>621</v>
      </c>
      <c r="U5" s="16">
        <v>598.5</v>
      </c>
      <c r="V5" s="35"/>
    </row>
    <row r="6" spans="1:24" ht="15.5">
      <c r="A6" s="898"/>
      <c r="B6" s="15" t="s">
        <v>622</v>
      </c>
      <c r="C6" s="16"/>
      <c r="D6" s="17" t="s">
        <v>622</v>
      </c>
      <c r="E6" s="16">
        <f>661.51</f>
        <v>661.51</v>
      </c>
      <c r="F6" s="17" t="s">
        <v>622</v>
      </c>
      <c r="G6" s="16">
        <v>0</v>
      </c>
      <c r="H6" s="17" t="s">
        <v>622</v>
      </c>
      <c r="I6" s="16">
        <v>3959.5</v>
      </c>
      <c r="J6" s="17" t="s">
        <v>622</v>
      </c>
      <c r="K6" s="16">
        <v>0</v>
      </c>
      <c r="L6" s="17" t="s">
        <v>622</v>
      </c>
      <c r="M6" s="16">
        <f t="shared" ref="M6" si="0">661.51</f>
        <v>661.51</v>
      </c>
      <c r="N6" s="17" t="s">
        <v>622</v>
      </c>
      <c r="O6" s="16">
        <f>661.51</f>
        <v>661.51</v>
      </c>
      <c r="P6" s="17" t="s">
        <v>622</v>
      </c>
      <c r="Q6" s="16">
        <f>661.51</f>
        <v>661.51</v>
      </c>
      <c r="R6" s="17" t="s">
        <v>622</v>
      </c>
      <c r="S6" s="16">
        <f>661.51</f>
        <v>661.51</v>
      </c>
      <c r="T6" s="17" t="s">
        <v>622</v>
      </c>
      <c r="U6" s="16">
        <v>861.51</v>
      </c>
      <c r="V6" s="35"/>
    </row>
    <row r="7" spans="1:24" ht="15.5">
      <c r="A7" s="898"/>
      <c r="B7" s="15" t="s">
        <v>623</v>
      </c>
      <c r="C7" s="16"/>
      <c r="D7" s="17" t="s">
        <v>623</v>
      </c>
      <c r="E7" s="16">
        <v>518.75</v>
      </c>
      <c r="F7" s="17" t="s">
        <v>623</v>
      </c>
      <c r="G7" s="16">
        <v>116.39</v>
      </c>
      <c r="H7" s="17" t="s">
        <v>623</v>
      </c>
      <c r="I7" s="16">
        <v>194</v>
      </c>
      <c r="J7" s="17" t="s">
        <v>623</v>
      </c>
      <c r="K7" s="16">
        <v>50</v>
      </c>
      <c r="L7" s="17" t="s">
        <v>623</v>
      </c>
      <c r="M7" s="16">
        <v>518.75</v>
      </c>
      <c r="N7" s="17" t="s">
        <v>623</v>
      </c>
      <c r="O7" s="16">
        <v>518.75</v>
      </c>
      <c r="P7" s="17" t="s">
        <v>623</v>
      </c>
      <c r="Q7" s="16">
        <v>518.75</v>
      </c>
      <c r="R7" s="17" t="s">
        <v>623</v>
      </c>
      <c r="S7" s="16">
        <v>518.75</v>
      </c>
      <c r="T7" s="17" t="s">
        <v>623</v>
      </c>
      <c r="U7" s="16">
        <v>518.75</v>
      </c>
      <c r="V7" s="35"/>
    </row>
    <row r="8" spans="1:24" ht="15.5">
      <c r="A8" s="898"/>
      <c r="B8" s="15" t="s">
        <v>624</v>
      </c>
      <c r="C8" s="16">
        <v>18</v>
      </c>
      <c r="D8" s="17" t="s">
        <v>624</v>
      </c>
      <c r="E8" s="16">
        <v>0</v>
      </c>
      <c r="F8" s="17" t="s">
        <v>624</v>
      </c>
      <c r="G8" s="16">
        <v>680.62</v>
      </c>
      <c r="H8" s="17" t="s">
        <v>624</v>
      </c>
      <c r="I8" s="16">
        <v>1090</v>
      </c>
      <c r="J8" s="17" t="s">
        <v>624</v>
      </c>
      <c r="K8" s="16">
        <v>107</v>
      </c>
      <c r="L8" s="17" t="s">
        <v>624</v>
      </c>
      <c r="M8" s="16">
        <v>27.4</v>
      </c>
      <c r="N8" s="17" t="s">
        <v>624</v>
      </c>
      <c r="O8" s="16">
        <v>27.4</v>
      </c>
      <c r="P8" s="17" t="s">
        <v>624</v>
      </c>
      <c r="Q8" s="16">
        <v>27.4</v>
      </c>
      <c r="R8" s="17" t="s">
        <v>624</v>
      </c>
      <c r="S8" s="16">
        <v>100</v>
      </c>
      <c r="T8" s="17" t="s">
        <v>624</v>
      </c>
      <c r="U8" s="16">
        <v>150</v>
      </c>
      <c r="V8" s="35"/>
    </row>
    <row r="9" spans="1:24" ht="15.5">
      <c r="A9" s="898"/>
      <c r="B9" s="15" t="s">
        <v>625</v>
      </c>
      <c r="C9" s="16">
        <v>2990.99</v>
      </c>
      <c r="D9" s="17" t="s">
        <v>625</v>
      </c>
      <c r="E9" s="16">
        <v>3003.08</v>
      </c>
      <c r="F9" s="17" t="s">
        <v>625</v>
      </c>
      <c r="G9" s="16">
        <v>0</v>
      </c>
      <c r="H9" s="17" t="s">
        <v>625</v>
      </c>
      <c r="I9" s="16">
        <v>169.33</v>
      </c>
      <c r="J9" s="17" t="s">
        <v>625</v>
      </c>
      <c r="K9" s="16">
        <v>1607.79</v>
      </c>
      <c r="L9" s="17" t="s">
        <v>625</v>
      </c>
      <c r="M9" s="16">
        <v>1959.5</v>
      </c>
      <c r="N9" s="17" t="s">
        <v>625</v>
      </c>
      <c r="O9" s="16">
        <v>2959.5</v>
      </c>
      <c r="P9" s="17" t="s">
        <v>625</v>
      </c>
      <c r="Q9" s="16">
        <v>3959.5</v>
      </c>
      <c r="R9" s="17" t="s">
        <v>625</v>
      </c>
      <c r="S9" s="16">
        <v>2959.5</v>
      </c>
      <c r="T9" s="17" t="s">
        <v>625</v>
      </c>
      <c r="U9" s="16">
        <v>2959.5</v>
      </c>
      <c r="V9" s="35"/>
    </row>
    <row r="10" spans="1:24" ht="15.5">
      <c r="A10" s="898"/>
      <c r="B10" s="15" t="s">
        <v>626</v>
      </c>
      <c r="C10" s="16">
        <v>261.64999999999998</v>
      </c>
      <c r="D10" s="17" t="s">
        <v>626</v>
      </c>
      <c r="E10" s="16">
        <v>1238.3399999999999</v>
      </c>
      <c r="F10" s="17" t="s">
        <v>626</v>
      </c>
      <c r="G10" s="16">
        <v>138.44999999999999</v>
      </c>
      <c r="H10" s="17" t="s">
        <v>626</v>
      </c>
      <c r="I10" s="27">
        <f>1118.7+7</f>
        <v>1125.7</v>
      </c>
      <c r="J10" s="17" t="s">
        <v>626</v>
      </c>
      <c r="K10" s="16">
        <v>46</v>
      </c>
      <c r="L10" s="17" t="s">
        <v>626</v>
      </c>
      <c r="M10" s="16">
        <v>1314</v>
      </c>
      <c r="N10" s="17" t="s">
        <v>626</v>
      </c>
      <c r="O10" s="16">
        <v>1314</v>
      </c>
      <c r="P10" s="17" t="s">
        <v>626</v>
      </c>
      <c r="Q10" s="16">
        <v>1314</v>
      </c>
      <c r="R10" s="17" t="s">
        <v>626</v>
      </c>
      <c r="S10" s="16">
        <v>2314</v>
      </c>
      <c r="T10" s="17" t="s">
        <v>626</v>
      </c>
      <c r="U10" s="16">
        <v>2314</v>
      </c>
      <c r="V10" s="35"/>
    </row>
    <row r="11" spans="1:24" ht="15.5">
      <c r="A11" s="898"/>
      <c r="B11" s="15" t="s">
        <v>627</v>
      </c>
      <c r="C11" s="16">
        <v>425.9</v>
      </c>
      <c r="D11" s="17" t="s">
        <v>627</v>
      </c>
      <c r="E11" s="16">
        <v>27.4</v>
      </c>
      <c r="F11" s="17" t="s">
        <v>627</v>
      </c>
      <c r="G11" s="16">
        <v>27.4</v>
      </c>
      <c r="H11" s="17" t="s">
        <v>627</v>
      </c>
      <c r="I11" s="16">
        <v>0</v>
      </c>
      <c r="J11" s="17" t="s">
        <v>627</v>
      </c>
      <c r="K11" s="16">
        <v>0</v>
      </c>
      <c r="L11" s="17" t="s">
        <v>627</v>
      </c>
      <c r="M11" s="16">
        <v>22</v>
      </c>
      <c r="N11" s="17" t="s">
        <v>627</v>
      </c>
      <c r="O11" s="16">
        <v>30</v>
      </c>
      <c r="P11" s="17" t="s">
        <v>627</v>
      </c>
      <c r="Q11" s="16">
        <v>40</v>
      </c>
      <c r="R11" s="17" t="s">
        <v>627</v>
      </c>
      <c r="S11" s="16">
        <v>50</v>
      </c>
      <c r="T11" s="17" t="s">
        <v>627</v>
      </c>
      <c r="U11" s="16">
        <v>90</v>
      </c>
      <c r="V11" s="35"/>
    </row>
    <row r="12" spans="1:24" ht="15.5">
      <c r="A12" s="898"/>
      <c r="B12" s="15" t="s">
        <v>628</v>
      </c>
      <c r="C12" s="16">
        <v>214.5</v>
      </c>
      <c r="D12" s="17" t="s">
        <v>628</v>
      </c>
      <c r="E12" s="16">
        <v>0</v>
      </c>
      <c r="F12" s="17" t="s">
        <v>628</v>
      </c>
      <c r="G12" s="16">
        <v>14</v>
      </c>
      <c r="H12" s="17" t="s">
        <v>628</v>
      </c>
      <c r="I12" s="16">
        <v>1314</v>
      </c>
      <c r="J12" s="17" t="s">
        <v>628</v>
      </c>
      <c r="K12" s="16">
        <v>0</v>
      </c>
      <c r="L12" s="17" t="s">
        <v>628</v>
      </c>
      <c r="M12" s="16">
        <v>584</v>
      </c>
      <c r="N12" s="17" t="s">
        <v>628</v>
      </c>
      <c r="O12" s="16">
        <v>584</v>
      </c>
      <c r="P12" s="17" t="s">
        <v>628</v>
      </c>
      <c r="Q12" s="16">
        <v>584</v>
      </c>
      <c r="R12" s="17" t="s">
        <v>628</v>
      </c>
      <c r="S12" s="16">
        <v>584</v>
      </c>
      <c r="T12" s="17" t="s">
        <v>628</v>
      </c>
      <c r="U12" s="16">
        <v>584</v>
      </c>
      <c r="V12" s="35"/>
    </row>
    <row r="13" spans="1:24" ht="15.5">
      <c r="A13" s="898"/>
      <c r="B13" s="15" t="s">
        <v>629</v>
      </c>
      <c r="C13" s="18"/>
      <c r="D13" s="17" t="s">
        <v>629</v>
      </c>
      <c r="E13" s="16">
        <v>0</v>
      </c>
      <c r="F13" s="17" t="s">
        <v>629</v>
      </c>
      <c r="G13" s="16">
        <v>584</v>
      </c>
      <c r="H13" s="17" t="s">
        <v>629</v>
      </c>
      <c r="I13" s="16">
        <v>0</v>
      </c>
      <c r="J13" s="17" t="s">
        <v>629</v>
      </c>
      <c r="K13" s="16">
        <v>0</v>
      </c>
      <c r="L13" s="17" t="s">
        <v>629</v>
      </c>
      <c r="M13" s="16">
        <v>116.39</v>
      </c>
      <c r="N13" s="17" t="s">
        <v>629</v>
      </c>
      <c r="O13" s="16">
        <v>116.39</v>
      </c>
      <c r="P13" s="17" t="s">
        <v>629</v>
      </c>
      <c r="Q13" s="16">
        <v>116.39</v>
      </c>
      <c r="R13" s="17" t="s">
        <v>629</v>
      </c>
      <c r="S13" s="16">
        <v>116.39</v>
      </c>
      <c r="T13" s="17" t="s">
        <v>629</v>
      </c>
      <c r="U13" s="16">
        <v>216.39</v>
      </c>
      <c r="V13" s="35"/>
    </row>
    <row r="14" spans="1:24" ht="15.5">
      <c r="A14" s="898"/>
      <c r="B14" s="15" t="s">
        <v>630</v>
      </c>
      <c r="C14" s="16"/>
      <c r="D14" s="17" t="s">
        <v>630</v>
      </c>
      <c r="E14" s="16">
        <v>1952.75</v>
      </c>
      <c r="F14" s="17" t="s">
        <v>630</v>
      </c>
      <c r="G14" s="16">
        <v>64.25</v>
      </c>
      <c r="H14" s="17" t="s">
        <v>630</v>
      </c>
      <c r="I14" s="16">
        <v>22</v>
      </c>
      <c r="J14" s="17" t="s">
        <v>630</v>
      </c>
      <c r="K14" s="16">
        <v>0</v>
      </c>
      <c r="L14" s="17" t="s">
        <v>630</v>
      </c>
      <c r="M14" s="16">
        <v>1090</v>
      </c>
      <c r="N14" s="17" t="s">
        <v>630</v>
      </c>
      <c r="O14" s="16">
        <v>1090</v>
      </c>
      <c r="P14" s="17" t="s">
        <v>630</v>
      </c>
      <c r="Q14" s="16">
        <v>1090</v>
      </c>
      <c r="R14" s="17" t="s">
        <v>630</v>
      </c>
      <c r="S14" s="16">
        <v>2090</v>
      </c>
      <c r="T14" s="17" t="s">
        <v>630</v>
      </c>
      <c r="U14" s="16">
        <v>2090</v>
      </c>
      <c r="V14" s="35"/>
    </row>
    <row r="15" spans="1:24" ht="15.5">
      <c r="A15" s="898"/>
      <c r="B15" s="15" t="s">
        <v>631</v>
      </c>
      <c r="C15" s="16"/>
      <c r="D15" s="17" t="s">
        <v>631</v>
      </c>
      <c r="E15" s="16">
        <v>0</v>
      </c>
      <c r="F15" s="17" t="s">
        <v>631</v>
      </c>
      <c r="G15" s="16">
        <v>0</v>
      </c>
      <c r="H15" s="17" t="s">
        <v>631</v>
      </c>
      <c r="I15" s="16">
        <v>0</v>
      </c>
      <c r="J15" s="17" t="s">
        <v>631</v>
      </c>
      <c r="K15" s="16">
        <v>0</v>
      </c>
      <c r="L15" s="17" t="s">
        <v>631</v>
      </c>
      <c r="M15" s="16">
        <v>64.25</v>
      </c>
      <c r="N15" s="17" t="s">
        <v>631</v>
      </c>
      <c r="O15" s="16">
        <v>64.25</v>
      </c>
      <c r="P15" s="17" t="s">
        <v>631</v>
      </c>
      <c r="Q15" s="16">
        <v>64.25</v>
      </c>
      <c r="R15" s="17" t="s">
        <v>631</v>
      </c>
      <c r="S15" s="16">
        <v>64.25</v>
      </c>
      <c r="T15" s="17" t="s">
        <v>631</v>
      </c>
      <c r="U15" s="16">
        <v>125</v>
      </c>
      <c r="V15" s="35"/>
    </row>
    <row r="16" spans="1:24" ht="18.5">
      <c r="A16" s="899"/>
      <c r="B16" s="19" t="s">
        <v>632</v>
      </c>
      <c r="C16" s="20"/>
      <c r="D16" s="21" t="s">
        <v>632</v>
      </c>
      <c r="E16" s="20">
        <v>0</v>
      </c>
      <c r="F16" s="21" t="s">
        <v>632</v>
      </c>
      <c r="G16" s="20">
        <v>0</v>
      </c>
      <c r="H16" s="21" t="s">
        <v>632</v>
      </c>
      <c r="I16" s="20">
        <v>0</v>
      </c>
      <c r="J16" s="21" t="s">
        <v>632</v>
      </c>
      <c r="K16" s="20">
        <v>0</v>
      </c>
      <c r="L16" s="21" t="s">
        <v>632</v>
      </c>
      <c r="M16" s="16">
        <v>22</v>
      </c>
      <c r="N16" s="21" t="s">
        <v>632</v>
      </c>
      <c r="O16" s="16">
        <v>22</v>
      </c>
      <c r="P16" s="21" t="s">
        <v>632</v>
      </c>
      <c r="Q16" s="16">
        <v>22</v>
      </c>
      <c r="R16" s="21" t="s">
        <v>632</v>
      </c>
      <c r="S16" s="16">
        <v>22</v>
      </c>
      <c r="T16" s="21" t="s">
        <v>632</v>
      </c>
      <c r="U16" s="16">
        <v>22</v>
      </c>
      <c r="V16" s="35"/>
      <c r="X16" s="36"/>
    </row>
    <row r="17" spans="1:25" ht="30" customHeight="1">
      <c r="A17" s="893" t="s">
        <v>633</v>
      </c>
      <c r="B17" s="894"/>
      <c r="C17" s="22">
        <f t="shared" ref="C17" si="1">SUM(C5:C16)</f>
        <v>3911.04</v>
      </c>
      <c r="D17" s="23"/>
      <c r="E17" s="22">
        <f>SUM(E5:E16)</f>
        <v>7500.33</v>
      </c>
      <c r="F17" s="23"/>
      <c r="G17" s="22">
        <f>SUM(G5:G16)</f>
        <v>1625.1100000000001</v>
      </c>
      <c r="H17" s="23"/>
      <c r="I17" s="22">
        <f t="shared" ref="I17" si="2">SUM(I5:I16)</f>
        <v>8055.79</v>
      </c>
      <c r="J17" s="28"/>
      <c r="K17" s="29">
        <f>SUM(K5:K16)</f>
        <v>1927.05</v>
      </c>
      <c r="L17" s="30"/>
      <c r="M17" s="29">
        <f>SUM(M5:M16)</f>
        <v>6478.3</v>
      </c>
      <c r="N17" s="31"/>
      <c r="O17" s="29">
        <f t="shared" ref="O17" si="3">SUM(O5:O16)</f>
        <v>7486.3</v>
      </c>
      <c r="P17" s="31"/>
      <c r="Q17" s="29">
        <f>SUM(Q5:Q16)</f>
        <v>8496.2999999999993</v>
      </c>
      <c r="R17" s="31"/>
      <c r="S17" s="29">
        <f>SUM(S5:S16)</f>
        <v>9578.9000000000015</v>
      </c>
      <c r="T17" s="31"/>
      <c r="U17" s="29">
        <f>SUM(U5:U16)</f>
        <v>10529.65</v>
      </c>
      <c r="V17" s="35"/>
      <c r="X17" s="36"/>
    </row>
    <row r="18" spans="1:25" ht="30" customHeight="1">
      <c r="A18" s="895" t="s">
        <v>700</v>
      </c>
      <c r="B18" s="895"/>
      <c r="C18" s="895"/>
      <c r="D18" s="895"/>
      <c r="E18" s="895"/>
      <c r="F18" s="895"/>
      <c r="G18" s="895"/>
      <c r="H18" s="895"/>
      <c r="I18" s="32">
        <f>C17+E17+G17+I17</f>
        <v>21092.27</v>
      </c>
      <c r="J18" s="896" t="s">
        <v>701</v>
      </c>
      <c r="K18" s="896"/>
      <c r="L18" s="896"/>
      <c r="M18" s="896"/>
      <c r="N18" s="896"/>
      <c r="O18" s="896"/>
      <c r="P18" s="896"/>
      <c r="Q18" s="896"/>
      <c r="R18" s="896"/>
      <c r="S18" s="897"/>
      <c r="T18" s="821">
        <f>K17+M17+O17+Q17+S17+U17</f>
        <v>44496.500000000007</v>
      </c>
      <c r="U18" s="822"/>
      <c r="V18" s="37"/>
      <c r="X18" s="36"/>
      <c r="Y18" s="25"/>
    </row>
    <row r="19" spans="1:25" ht="83.25" customHeight="1">
      <c r="G19" s="24"/>
      <c r="H19" s="25"/>
      <c r="I19" s="25"/>
      <c r="J19" s="24"/>
      <c r="N19" s="33"/>
      <c r="X19" s="33"/>
    </row>
    <row r="20" spans="1:25">
      <c r="A20" s="650"/>
      <c r="B20" s="650"/>
      <c r="C20" s="650"/>
      <c r="F20" s="650"/>
      <c r="G20" s="650"/>
      <c r="H20" s="650"/>
      <c r="I20" s="650"/>
      <c r="J20" s="650"/>
      <c r="K20" s="650"/>
      <c r="L20" s="650"/>
      <c r="M20" s="650"/>
      <c r="N20" s="650"/>
      <c r="O20" s="650"/>
      <c r="P20" s="650"/>
      <c r="Q20" s="650"/>
      <c r="R20" s="650"/>
      <c r="S20" s="650"/>
      <c r="T20" s="650"/>
      <c r="U20" s="650"/>
      <c r="V20" s="650"/>
    </row>
    <row r="21" spans="1:25" ht="53.25" customHeight="1">
      <c r="A21" s="900"/>
      <c r="B21" s="650"/>
      <c r="C21" s="650"/>
      <c r="D21" s="650"/>
      <c r="E21" s="650"/>
      <c r="F21" s="650"/>
      <c r="G21" s="650"/>
      <c r="H21" s="650"/>
      <c r="I21" s="650"/>
      <c r="J21" s="650"/>
      <c r="K21" s="650"/>
      <c r="L21" s="650"/>
      <c r="M21" s="650"/>
      <c r="N21" s="650"/>
      <c r="O21" s="650"/>
      <c r="P21" s="650"/>
      <c r="Q21" s="650"/>
      <c r="R21" s="650"/>
      <c r="S21" s="650"/>
      <c r="T21" s="650"/>
      <c r="U21" s="650"/>
      <c r="V21" s="650"/>
    </row>
    <row r="22" spans="1:25">
      <c r="A22" s="787"/>
      <c r="B22" s="787"/>
      <c r="C22" s="787"/>
      <c r="D22" s="26"/>
      <c r="E22" s="26"/>
      <c r="F22" s="787"/>
      <c r="G22" s="787"/>
      <c r="H22" s="787"/>
      <c r="I22" s="787"/>
      <c r="J22" s="787"/>
      <c r="K22" s="787"/>
      <c r="L22" s="787"/>
      <c r="M22" s="787"/>
      <c r="N22" s="787"/>
      <c r="O22" s="787"/>
      <c r="P22" s="787"/>
      <c r="Q22" s="787"/>
      <c r="R22" s="787"/>
      <c r="S22" s="787"/>
      <c r="T22" s="787"/>
      <c r="U22" s="787"/>
      <c r="V22" s="787"/>
    </row>
    <row r="23" spans="1:25">
      <c r="A23" s="838"/>
      <c r="B23" s="838"/>
      <c r="C23" s="838"/>
      <c r="F23" s="650"/>
      <c r="G23" s="650"/>
      <c r="H23" s="650"/>
      <c r="I23" s="650"/>
      <c r="J23" s="838"/>
      <c r="K23" s="838"/>
      <c r="L23" s="838"/>
      <c r="M23" s="838"/>
      <c r="N23" s="838"/>
      <c r="O23" s="838"/>
      <c r="P23" s="838"/>
      <c r="Q23" s="838"/>
      <c r="R23" s="838"/>
      <c r="S23" s="838"/>
      <c r="T23" s="838"/>
      <c r="U23" s="838"/>
      <c r="V23" s="838"/>
    </row>
  </sheetData>
  <mergeCells count="28">
    <mergeCell ref="A4:A16"/>
    <mergeCell ref="V3:V4"/>
    <mergeCell ref="A21:V21"/>
    <mergeCell ref="A22:C22"/>
    <mergeCell ref="F22:I22"/>
    <mergeCell ref="J22:V22"/>
    <mergeCell ref="A23:C23"/>
    <mergeCell ref="F23:I23"/>
    <mergeCell ref="J23:V23"/>
    <mergeCell ref="A17:B17"/>
    <mergeCell ref="A18:H18"/>
    <mergeCell ref="J18:S18"/>
    <mergeCell ref="T18:U18"/>
    <mergeCell ref="A20:C20"/>
    <mergeCell ref="F20:I20"/>
    <mergeCell ref="J20:V20"/>
    <mergeCell ref="A2:I2"/>
    <mergeCell ref="J2:U2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T3:U3"/>
  </mergeCells>
  <printOptions horizontalCentered="1"/>
  <pageMargins left="0.69930555555555596" right="0.69930555555555596" top="0.75" bottom="0.75" header="0.3" footer="0.3"/>
  <pageSetup scale="72" orientation="landscape" r:id="rId1"/>
  <headerFooter alignWithMargins="0"/>
  <colBreaks count="1" manualBreakCount="1">
    <brk id="9" max="1048575" man="1"/>
  </colBreak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T16"/>
  <sheetViews>
    <sheetView view="pageBreakPreview" zoomScale="86" zoomScaleNormal="100" zoomScaleSheetLayoutView="86" workbookViewId="0">
      <selection activeCell="M10" sqref="M10"/>
    </sheetView>
  </sheetViews>
  <sheetFormatPr defaultColWidth="9" defaultRowHeight="14.5"/>
  <cols>
    <col min="1" max="1" width="21.26953125" customWidth="1"/>
    <col min="2" max="2" width="20.7265625" customWidth="1"/>
    <col min="3" max="3" width="10.1796875" customWidth="1"/>
    <col min="4" max="4" width="7.7265625" customWidth="1"/>
    <col min="6" max="6" width="10.453125" customWidth="1"/>
    <col min="7" max="7" width="12.453125" customWidth="1"/>
    <col min="15" max="15" width="12.54296875" customWidth="1"/>
    <col min="16" max="16" width="14" customWidth="1"/>
    <col min="17" max="17" width="13.54296875" customWidth="1"/>
    <col min="18" max="18" width="11.81640625" customWidth="1"/>
    <col min="19" max="19" width="13.81640625" customWidth="1"/>
    <col min="20" max="20" width="17" customWidth="1"/>
  </cols>
  <sheetData>
    <row r="1" spans="1:20" ht="127.5" customHeight="1">
      <c r="A1" s="901"/>
      <c r="B1" s="742"/>
      <c r="C1" s="902"/>
      <c r="D1" s="902"/>
      <c r="E1" s="902"/>
      <c r="F1" s="902"/>
      <c r="G1" s="902"/>
      <c r="H1" s="902"/>
      <c r="I1" s="902"/>
      <c r="J1" s="902"/>
      <c r="K1" s="902"/>
      <c r="L1" s="902"/>
      <c r="M1" s="902"/>
      <c r="N1" s="902"/>
      <c r="O1" s="902"/>
      <c r="P1" s="902"/>
      <c r="Q1" s="902"/>
      <c r="R1" s="902"/>
      <c r="S1" s="902"/>
      <c r="T1" s="903"/>
    </row>
    <row r="2" spans="1:20" ht="46.5" customHeight="1">
      <c r="A2" s="901"/>
      <c r="B2" s="742"/>
      <c r="C2" s="904" t="s">
        <v>702</v>
      </c>
      <c r="D2" s="905"/>
      <c r="E2" s="905"/>
      <c r="F2" s="905"/>
      <c r="G2" s="905"/>
      <c r="H2" s="905"/>
      <c r="I2" s="905" t="s">
        <v>703</v>
      </c>
      <c r="J2" s="905"/>
      <c r="K2" s="905"/>
      <c r="L2" s="905"/>
      <c r="M2" s="905"/>
      <c r="N2" s="905"/>
      <c r="O2" s="905" t="s">
        <v>704</v>
      </c>
      <c r="P2" s="905"/>
      <c r="Q2" s="905"/>
      <c r="R2" s="905"/>
      <c r="S2" s="906"/>
      <c r="T2" s="10"/>
    </row>
    <row r="3" spans="1:20" ht="29">
      <c r="A3" s="1" t="s">
        <v>705</v>
      </c>
      <c r="B3" s="1" t="s">
        <v>706</v>
      </c>
      <c r="C3" s="2" t="s">
        <v>707</v>
      </c>
      <c r="D3" s="2" t="s">
        <v>708</v>
      </c>
      <c r="E3" s="2" t="s">
        <v>709</v>
      </c>
      <c r="F3" s="2" t="s">
        <v>710</v>
      </c>
      <c r="G3" s="2" t="s">
        <v>711</v>
      </c>
      <c r="H3" s="2" t="s">
        <v>712</v>
      </c>
      <c r="I3" s="2" t="s">
        <v>713</v>
      </c>
      <c r="J3" s="2" t="s">
        <v>714</v>
      </c>
      <c r="K3" s="2" t="s">
        <v>715</v>
      </c>
      <c r="L3" s="2" t="s">
        <v>716</v>
      </c>
      <c r="M3" s="2" t="s">
        <v>717</v>
      </c>
      <c r="N3" s="2" t="s">
        <v>718</v>
      </c>
      <c r="O3" s="2">
        <v>2024</v>
      </c>
      <c r="P3" s="2">
        <v>2025</v>
      </c>
      <c r="Q3" s="2">
        <v>2026</v>
      </c>
      <c r="R3" s="2">
        <v>2027</v>
      </c>
      <c r="S3" s="2">
        <v>2028</v>
      </c>
      <c r="T3" s="4" t="s">
        <v>719</v>
      </c>
    </row>
    <row r="4" spans="1:20" ht="43.5">
      <c r="A4" s="3" t="s">
        <v>720</v>
      </c>
      <c r="B4" s="4" t="s">
        <v>721</v>
      </c>
      <c r="C4" s="5">
        <v>116.26</v>
      </c>
      <c r="D4" s="6"/>
      <c r="E4" s="5">
        <v>50</v>
      </c>
      <c r="F4" s="5">
        <v>107</v>
      </c>
      <c r="G4" s="5">
        <v>1607.79</v>
      </c>
      <c r="H4" s="5">
        <v>46</v>
      </c>
      <c r="I4" s="6"/>
      <c r="J4" s="6"/>
      <c r="K4" s="6"/>
      <c r="L4" s="6"/>
      <c r="M4" s="6"/>
      <c r="N4" s="6"/>
      <c r="O4" s="9">
        <v>6478.3</v>
      </c>
      <c r="P4" s="9">
        <v>7486.3</v>
      </c>
      <c r="Q4" s="9">
        <v>8496.2999999999993</v>
      </c>
      <c r="R4" s="9">
        <v>9578.9</v>
      </c>
      <c r="S4" s="9">
        <v>10529.65</v>
      </c>
      <c r="T4" s="4" t="s">
        <v>722</v>
      </c>
    </row>
    <row r="5" spans="1:20" ht="15.5">
      <c r="E5" s="7"/>
      <c r="F5" s="7"/>
      <c r="G5" s="7"/>
      <c r="H5" s="7"/>
    </row>
    <row r="6" spans="1:20" ht="15.5">
      <c r="E6" s="7"/>
      <c r="F6" s="7"/>
      <c r="G6" s="7"/>
      <c r="H6" s="7"/>
    </row>
    <row r="7" spans="1:20" ht="15.5">
      <c r="E7" s="7"/>
      <c r="F7" s="7"/>
      <c r="G7" s="7"/>
      <c r="H7" s="7"/>
    </row>
    <row r="16" spans="1:20" ht="15.5">
      <c r="G16" s="8"/>
      <c r="H16" s="8"/>
      <c r="I16" s="8"/>
      <c r="J16" s="8"/>
      <c r="K16" s="8"/>
    </row>
  </sheetData>
  <mergeCells count="5">
    <mergeCell ref="A1:T1"/>
    <mergeCell ref="A2:B2"/>
    <mergeCell ref="C2:H2"/>
    <mergeCell ref="I2:N2"/>
    <mergeCell ref="O2:S2"/>
  </mergeCells>
  <pageMargins left="0.69930555555555596" right="0.69930555555555596" top="0.75" bottom="0.75" header="0.3" footer="0.3"/>
  <pageSetup scale="4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14</vt:i4>
      </vt:variant>
    </vt:vector>
  </HeadingPairs>
  <TitlesOfParts>
    <vt:vector size="30" baseType="lpstr">
      <vt:lpstr>Home</vt:lpstr>
      <vt:lpstr>2019</vt:lpstr>
      <vt:lpstr>2020</vt:lpstr>
      <vt:lpstr>2021</vt:lpstr>
      <vt:lpstr>2022</vt:lpstr>
      <vt:lpstr>2023</vt:lpstr>
      <vt:lpstr>2024</vt:lpstr>
      <vt:lpstr>2025</vt:lpstr>
      <vt:lpstr>Sheet1</vt:lpstr>
      <vt:lpstr>ERMERA </vt:lpstr>
      <vt:lpstr>Rezumu</vt:lpstr>
      <vt:lpstr>TOTAL EMPREZA</vt:lpstr>
      <vt:lpstr>telkomsel</vt:lpstr>
      <vt:lpstr>konta bankaria Publisidade</vt:lpstr>
      <vt:lpstr>Progreso taxa 2023 -2028</vt:lpstr>
      <vt:lpstr>Projecsaun TaXa</vt:lpstr>
      <vt:lpstr>'2019'!Print_Area</vt:lpstr>
      <vt:lpstr>'2020'!Print_Area</vt:lpstr>
      <vt:lpstr>'2021'!Print_Area</vt:lpstr>
      <vt:lpstr>'2022'!Print_Area</vt:lpstr>
      <vt:lpstr>'2023'!Print_Area</vt:lpstr>
      <vt:lpstr>'2024'!Print_Area</vt:lpstr>
      <vt:lpstr>'2025'!Print_Area</vt:lpstr>
      <vt:lpstr>'ERMERA '!Print_Area</vt:lpstr>
      <vt:lpstr>Home!Print_Area</vt:lpstr>
      <vt:lpstr>'Progreso taxa 2023 -2028'!Print_Area</vt:lpstr>
      <vt:lpstr>'Projecsaun TaXa'!Print_Area</vt:lpstr>
      <vt:lpstr>Rezumu!Print_Area</vt:lpstr>
      <vt:lpstr>Sheet1!Print_Area</vt:lpstr>
      <vt:lpstr>'TOTAL EMPREZA'!Print_Area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Logistica</dc:creator>
  <cp:lastModifiedBy>gmt Ermera</cp:lastModifiedBy>
  <cp:lastPrinted>2025-10-14T00:18:47Z</cp:lastPrinted>
  <dcterms:created xsi:type="dcterms:W3CDTF">2025-04-29T09:30:38Z</dcterms:created>
  <dcterms:modified xsi:type="dcterms:W3CDTF">2025-12-03T23:39:46Z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1033-9.1.0.4550</vt:lpwstr>
  </property>
</Properties>
</file>